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 activeTab="6"/>
  </bookViews>
  <sheets>
    <sheet name="основні показники" sheetId="1" r:id="rId1"/>
    <sheet name="финансовий результат" sheetId="2" r:id="rId2"/>
    <sheet name="розрахунки з бюджетом" sheetId="3" r:id="rId3"/>
    <sheet name="рух грошових коштів" sheetId="4" r:id="rId4"/>
    <sheet name="кап.інвест." sheetId="5" r:id="rId5"/>
    <sheet name="інформ.1" sheetId="6" r:id="rId6"/>
    <sheet name="інформ.2" sheetId="7" r:id="rId7"/>
    <sheet name="інформ.3" sheetId="8" r:id="rId8"/>
  </sheets>
  <externalReferences>
    <externalReference r:id="rId9"/>
    <externalReference r:id="rId10"/>
    <externalReference r:id="rId11"/>
    <externalReference r:id="rId12"/>
  </externalReferences>
  <calcPr calcId="124519"/>
</workbook>
</file>

<file path=xl/calcChain.xml><?xml version="1.0" encoding="utf-8"?>
<calcChain xmlns="http://schemas.openxmlformats.org/spreadsheetml/2006/main">
  <c r="H64" i="7"/>
  <c r="H63"/>
  <c r="K55"/>
  <c r="J55"/>
  <c r="I55"/>
  <c r="H55"/>
  <c r="G55"/>
  <c r="L54"/>
  <c r="H13"/>
  <c r="F13"/>
  <c r="D13"/>
  <c r="B11" s="1"/>
  <c r="D11"/>
  <c r="B8"/>
  <c r="J6"/>
  <c r="J13" s="1"/>
  <c r="B6"/>
  <c r="J94" i="2"/>
  <c r="I94"/>
  <c r="H94"/>
  <c r="G94"/>
  <c r="F94" s="1"/>
  <c r="E94"/>
  <c r="D94"/>
  <c r="C94"/>
  <c r="G93"/>
  <c r="E93"/>
  <c r="D93"/>
  <c r="C93"/>
  <c r="J92"/>
  <c r="I92"/>
  <c r="H92"/>
  <c r="G92"/>
  <c r="F92" s="1"/>
  <c r="E92"/>
  <c r="D92"/>
  <c r="C92"/>
  <c r="H91"/>
  <c r="G91"/>
  <c r="E91"/>
  <c r="D91"/>
  <c r="C91"/>
  <c r="G90"/>
  <c r="E90"/>
  <c r="D90"/>
  <c r="C90"/>
  <c r="G89"/>
  <c r="E89"/>
  <c r="E96" s="1"/>
  <c r="D89"/>
  <c r="D96" s="1"/>
  <c r="C89"/>
  <c r="C96" s="1"/>
  <c r="F74"/>
  <c r="F73"/>
  <c r="F72"/>
  <c r="J71"/>
  <c r="I71"/>
  <c r="H71"/>
  <c r="G71"/>
  <c r="F71"/>
  <c r="F70"/>
  <c r="J65"/>
  <c r="I65"/>
  <c r="H65"/>
  <c r="G65"/>
  <c r="F65"/>
  <c r="C65"/>
  <c r="J60"/>
  <c r="I60"/>
  <c r="H60"/>
  <c r="G60"/>
  <c r="F60"/>
  <c r="J53"/>
  <c r="I53"/>
  <c r="H53"/>
  <c r="G53"/>
  <c r="F53"/>
  <c r="E53"/>
  <c r="D53"/>
  <c r="C53"/>
  <c r="J52"/>
  <c r="F52"/>
  <c r="J51"/>
  <c r="I51"/>
  <c r="I95" s="1"/>
  <c r="H51"/>
  <c r="H95" s="1"/>
  <c r="G51"/>
  <c r="F51" s="1"/>
  <c r="F48"/>
  <c r="F47"/>
  <c r="J45"/>
  <c r="F45" s="1"/>
  <c r="F44"/>
  <c r="F43"/>
  <c r="D43"/>
  <c r="D95" s="1"/>
  <c r="F39"/>
  <c r="J38"/>
  <c r="J29" s="1"/>
  <c r="I38"/>
  <c r="H38"/>
  <c r="H93" s="1"/>
  <c r="F37"/>
  <c r="F36"/>
  <c r="F35"/>
  <c r="J34"/>
  <c r="J95" s="1"/>
  <c r="G34"/>
  <c r="G95" s="1"/>
  <c r="F95" s="1"/>
  <c r="F30"/>
  <c r="I29"/>
  <c r="G29"/>
  <c r="E29"/>
  <c r="C29"/>
  <c r="J28"/>
  <c r="F28"/>
  <c r="F27" s="1"/>
  <c r="J27"/>
  <c r="I27"/>
  <c r="H27"/>
  <c r="G27"/>
  <c r="E27"/>
  <c r="D27"/>
  <c r="C27"/>
  <c r="F25"/>
  <c r="F24"/>
  <c r="F23"/>
  <c r="J22"/>
  <c r="J93" s="1"/>
  <c r="I22"/>
  <c r="I93" s="1"/>
  <c r="F22"/>
  <c r="F21"/>
  <c r="F20"/>
  <c r="J19"/>
  <c r="J91" s="1"/>
  <c r="I19"/>
  <c r="I91" s="1"/>
  <c r="J18"/>
  <c r="J90" s="1"/>
  <c r="J89" s="1"/>
  <c r="I18"/>
  <c r="I90" s="1"/>
  <c r="I89" s="1"/>
  <c r="I96" s="1"/>
  <c r="H18"/>
  <c r="H90" s="1"/>
  <c r="H89" s="1"/>
  <c r="J17"/>
  <c r="J87" s="1"/>
  <c r="H17"/>
  <c r="G17"/>
  <c r="G87" s="1"/>
  <c r="E17"/>
  <c r="E87" s="1"/>
  <c r="D17"/>
  <c r="C17"/>
  <c r="C87" s="1"/>
  <c r="D16"/>
  <c r="D86" s="1"/>
  <c r="J14"/>
  <c r="H14"/>
  <c r="H16" s="1"/>
  <c r="G14"/>
  <c r="E14"/>
  <c r="F13"/>
  <c r="F12"/>
  <c r="J11"/>
  <c r="J10" s="1"/>
  <c r="J7" s="1"/>
  <c r="J16" s="1"/>
  <c r="I11"/>
  <c r="F11"/>
  <c r="I10"/>
  <c r="H10"/>
  <c r="G10"/>
  <c r="G7" s="1"/>
  <c r="G16" s="1"/>
  <c r="E10"/>
  <c r="D10"/>
  <c r="F9"/>
  <c r="I8"/>
  <c r="I14" s="1"/>
  <c r="F8"/>
  <c r="F14" s="1"/>
  <c r="I7"/>
  <c r="I16" s="1"/>
  <c r="H7"/>
  <c r="E7"/>
  <c r="E16" s="1"/>
  <c r="D7"/>
  <c r="C7"/>
  <c r="C16" s="1"/>
  <c r="J45" i="1"/>
  <c r="I45"/>
  <c r="H45"/>
  <c r="G45"/>
  <c r="F45"/>
  <c r="E45"/>
  <c r="D45"/>
  <c r="C45"/>
  <c r="B45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8"/>
  <c r="I28"/>
  <c r="H28"/>
  <c r="G28"/>
  <c r="F28"/>
  <c r="E28"/>
  <c r="D28"/>
  <c r="C28"/>
  <c r="B28"/>
  <c r="B27"/>
  <c r="J26"/>
  <c r="I26"/>
  <c r="H26"/>
  <c r="G26"/>
  <c r="F26"/>
  <c r="E26"/>
  <c r="D26"/>
  <c r="C26"/>
  <c r="B26"/>
  <c r="B25"/>
  <c r="B24"/>
  <c r="B23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34" i="3"/>
  <c r="I34"/>
  <c r="H34"/>
  <c r="G34"/>
  <c r="F34" s="1"/>
  <c r="D34"/>
  <c r="J33"/>
  <c r="I33"/>
  <c r="I31" s="1"/>
  <c r="H33"/>
  <c r="G33"/>
  <c r="F33" s="1"/>
  <c r="F31" s="1"/>
  <c r="D33"/>
  <c r="F32"/>
  <c r="J31"/>
  <c r="H31"/>
  <c r="F30"/>
  <c r="J26"/>
  <c r="J22" s="1"/>
  <c r="I26"/>
  <c r="H26"/>
  <c r="H22" s="1"/>
  <c r="G26"/>
  <c r="F26"/>
  <c r="F22" s="1"/>
  <c r="D22"/>
  <c r="D35" s="1"/>
  <c r="J20"/>
  <c r="J35" s="1"/>
  <c r="I20"/>
  <c r="H20"/>
  <c r="H35" s="1"/>
  <c r="D16"/>
  <c r="F8" s="1"/>
  <c r="G8"/>
  <c r="D8"/>
  <c r="X20" i="8"/>
  <c r="W20"/>
  <c r="V20"/>
  <c r="U20"/>
  <c r="T20"/>
  <c r="T19"/>
  <c r="N19"/>
  <c r="AC19" s="1"/>
  <c r="M19"/>
  <c r="AB19" s="1"/>
  <c r="L19"/>
  <c r="AA19" s="1"/>
  <c r="K19"/>
  <c r="Z19" s="1"/>
  <c r="B19"/>
  <c r="T18"/>
  <c r="N18"/>
  <c r="AC18" s="1"/>
  <c r="M18"/>
  <c r="AB18" s="1"/>
  <c r="L18"/>
  <c r="AA18" s="1"/>
  <c r="K18"/>
  <c r="Z18" s="1"/>
  <c r="J18"/>
  <c r="B18"/>
  <c r="T17"/>
  <c r="N17"/>
  <c r="AC17" s="1"/>
  <c r="M17"/>
  <c r="AB17" s="1"/>
  <c r="L17"/>
  <c r="AA17" s="1"/>
  <c r="K17"/>
  <c r="Z17" s="1"/>
  <c r="Y17" s="1"/>
  <c r="B17"/>
  <c r="T16"/>
  <c r="N16"/>
  <c r="AC16" s="1"/>
  <c r="M16"/>
  <c r="AB16" s="1"/>
  <c r="L16"/>
  <c r="AA16" s="1"/>
  <c r="K16"/>
  <c r="Z16" s="1"/>
  <c r="B16"/>
  <c r="T15"/>
  <c r="N15"/>
  <c r="AC15" s="1"/>
  <c r="M15"/>
  <c r="AB15" s="1"/>
  <c r="L15"/>
  <c r="AA15" s="1"/>
  <c r="K15"/>
  <c r="Z15" s="1"/>
  <c r="B15"/>
  <c r="T14"/>
  <c r="N14"/>
  <c r="AC14" s="1"/>
  <c r="M14"/>
  <c r="AB14" s="1"/>
  <c r="L14"/>
  <c r="AA14" s="1"/>
  <c r="K14"/>
  <c r="Z14" s="1"/>
  <c r="J14"/>
  <c r="B14"/>
  <c r="T13"/>
  <c r="N13"/>
  <c r="AC13" s="1"/>
  <c r="M13"/>
  <c r="AB13" s="1"/>
  <c r="L13"/>
  <c r="AA13" s="1"/>
  <c r="K13"/>
  <c r="Z13" s="1"/>
  <c r="Y13" s="1"/>
  <c r="B13"/>
  <c r="T12"/>
  <c r="N12"/>
  <c r="AC12" s="1"/>
  <c r="M12"/>
  <c r="AB12" s="1"/>
  <c r="L12"/>
  <c r="AA12" s="1"/>
  <c r="K12"/>
  <c r="Z12" s="1"/>
  <c r="B12"/>
  <c r="T11"/>
  <c r="N11"/>
  <c r="AC11" s="1"/>
  <c r="M11"/>
  <c r="AB11" s="1"/>
  <c r="L11"/>
  <c r="AA11" s="1"/>
  <c r="K11"/>
  <c r="Z11" s="1"/>
  <c r="B11"/>
  <c r="T10"/>
  <c r="N10"/>
  <c r="AC10" s="1"/>
  <c r="M10"/>
  <c r="AB10" s="1"/>
  <c r="L10"/>
  <c r="AA10" s="1"/>
  <c r="K10"/>
  <c r="Z10" s="1"/>
  <c r="J10"/>
  <c r="B10"/>
  <c r="T9"/>
  <c r="N9"/>
  <c r="AC9" s="1"/>
  <c r="M9"/>
  <c r="AB9" s="1"/>
  <c r="L9"/>
  <c r="AA9" s="1"/>
  <c r="K9"/>
  <c r="Z9" s="1"/>
  <c r="Y9" s="1"/>
  <c r="B9"/>
  <c r="T8"/>
  <c r="N8"/>
  <c r="AC8" s="1"/>
  <c r="M8"/>
  <c r="L8"/>
  <c r="AA8" s="1"/>
  <c r="K8"/>
  <c r="Z8" s="1"/>
  <c r="B8"/>
  <c r="AB7"/>
  <c r="AA7"/>
  <c r="T7"/>
  <c r="N7"/>
  <c r="AC7" s="1"/>
  <c r="K7"/>
  <c r="B7"/>
  <c r="B35" i="6"/>
  <c r="F34"/>
  <c r="E34"/>
  <c r="H34" s="1"/>
  <c r="E33"/>
  <c r="F33" s="1"/>
  <c r="E31"/>
  <c r="F31" s="1"/>
  <c r="B31"/>
  <c r="E30"/>
  <c r="F30" s="1"/>
  <c r="E29"/>
  <c r="H29" s="1"/>
  <c r="D29"/>
  <c r="D33" s="1"/>
  <c r="F27"/>
  <c r="E27"/>
  <c r="E35" s="1"/>
  <c r="H26"/>
  <c r="D26"/>
  <c r="F26" s="1"/>
  <c r="E25"/>
  <c r="H25" s="1"/>
  <c r="D25"/>
  <c r="F25" s="1"/>
  <c r="F24"/>
  <c r="E24"/>
  <c r="H24" s="1"/>
  <c r="C24"/>
  <c r="B24"/>
  <c r="H23"/>
  <c r="F23"/>
  <c r="H22"/>
  <c r="F22"/>
  <c r="H21"/>
  <c r="F21"/>
  <c r="E20"/>
  <c r="F20" s="1"/>
  <c r="C20"/>
  <c r="B20"/>
  <c r="E19"/>
  <c r="H18"/>
  <c r="F18"/>
  <c r="H17"/>
  <c r="F17"/>
  <c r="H16"/>
  <c r="F16"/>
  <c r="H15"/>
  <c r="F15"/>
  <c r="H14"/>
  <c r="F14"/>
  <c r="E13"/>
  <c r="F13" s="1"/>
  <c r="D13"/>
  <c r="C13"/>
  <c r="B13"/>
  <c r="F37" i="5"/>
  <c r="F31"/>
  <c r="F30"/>
  <c r="F29"/>
  <c r="F28"/>
  <c r="F27"/>
  <c r="D27"/>
  <c r="F26"/>
  <c r="J25"/>
  <c r="I25"/>
  <c r="H25"/>
  <c r="G25"/>
  <c r="F25" s="1"/>
  <c r="E25"/>
  <c r="D25"/>
  <c r="C25"/>
  <c r="F24"/>
  <c r="F23"/>
  <c r="F22"/>
  <c r="F21"/>
  <c r="F20"/>
  <c r="F19"/>
  <c r="F18"/>
  <c r="F17"/>
  <c r="F16"/>
  <c r="F15"/>
  <c r="F14"/>
  <c r="F13"/>
  <c r="F12"/>
  <c r="F11"/>
  <c r="F10"/>
  <c r="J9"/>
  <c r="F9" s="1"/>
  <c r="D9"/>
  <c r="D8" s="1"/>
  <c r="D6" s="1"/>
  <c r="I8"/>
  <c r="H8"/>
  <c r="G8"/>
  <c r="E8"/>
  <c r="F7"/>
  <c r="I6"/>
  <c r="H6"/>
  <c r="G6"/>
  <c r="E6"/>
  <c r="C6"/>
  <c r="C65" i="4"/>
  <c r="J30"/>
  <c r="I30"/>
  <c r="H30"/>
  <c r="G30"/>
  <c r="F30"/>
  <c r="E30" s="1"/>
  <c r="D30"/>
  <c r="C30"/>
  <c r="J29"/>
  <c r="J33" s="1"/>
  <c r="I29"/>
  <c r="I33" s="1"/>
  <c r="H29"/>
  <c r="H33" s="1"/>
  <c r="G29"/>
  <c r="G33" s="1"/>
  <c r="F29"/>
  <c r="E29" s="1"/>
  <c r="E33" s="1"/>
  <c r="D29"/>
  <c r="D33" s="1"/>
  <c r="C29"/>
  <c r="C33" s="1"/>
  <c r="I15"/>
  <c r="H15"/>
  <c r="E15"/>
  <c r="D15"/>
  <c r="C15"/>
  <c r="I14"/>
  <c r="I18" s="1"/>
  <c r="H14"/>
  <c r="G14"/>
  <c r="E14"/>
  <c r="E18" s="1"/>
  <c r="D14"/>
  <c r="D18" s="1"/>
  <c r="C14"/>
  <c r="C18" s="1"/>
  <c r="I7"/>
  <c r="H7"/>
  <c r="E7"/>
  <c r="D7"/>
  <c r="C7"/>
  <c r="C8" i="7" l="1"/>
  <c r="C11"/>
  <c r="C10"/>
  <c r="C9"/>
  <c r="C6"/>
  <c r="C13" s="1"/>
  <c r="B7"/>
  <c r="B13" s="1"/>
  <c r="B10"/>
  <c r="C86" i="2"/>
  <c r="C26"/>
  <c r="C75" s="1"/>
  <c r="C81" s="1"/>
  <c r="C84" s="1"/>
  <c r="E86"/>
  <c r="E26"/>
  <c r="E75" s="1"/>
  <c r="E81" s="1"/>
  <c r="E84" s="1"/>
  <c r="I86"/>
  <c r="G86"/>
  <c r="G26"/>
  <c r="G75" s="1"/>
  <c r="G81" s="1"/>
  <c r="G84" s="1"/>
  <c r="H86"/>
  <c r="H26"/>
  <c r="H75" s="1"/>
  <c r="H81" s="1"/>
  <c r="H84" s="1"/>
  <c r="J86"/>
  <c r="J26"/>
  <c r="J75" s="1"/>
  <c r="J81" s="1"/>
  <c r="J84" s="1"/>
  <c r="G96"/>
  <c r="F90"/>
  <c r="F91"/>
  <c r="F93"/>
  <c r="H87"/>
  <c r="H96"/>
  <c r="J96"/>
  <c r="F7"/>
  <c r="F16" s="1"/>
  <c r="F10"/>
  <c r="I17"/>
  <c r="I87" s="1"/>
  <c r="F18"/>
  <c r="F19"/>
  <c r="D26"/>
  <c r="D29"/>
  <c r="D87" s="1"/>
  <c r="H29"/>
  <c r="F34"/>
  <c r="F29" s="1"/>
  <c r="F38"/>
  <c r="H18" i="4"/>
  <c r="K20" i="8"/>
  <c r="J8"/>
  <c r="Y11"/>
  <c r="J12"/>
  <c r="Y15"/>
  <c r="J16"/>
  <c r="Y19"/>
  <c r="I22" i="3"/>
  <c r="F20"/>
  <c r="F35" s="1"/>
  <c r="I35"/>
  <c r="G31"/>
  <c r="G22" s="1"/>
  <c r="G35" s="1"/>
  <c r="J7" i="8"/>
  <c r="M20"/>
  <c r="AB20" s="1"/>
  <c r="J9"/>
  <c r="J11"/>
  <c r="J13"/>
  <c r="J15"/>
  <c r="J17"/>
  <c r="J19"/>
  <c r="Z20"/>
  <c r="Y10"/>
  <c r="Y12"/>
  <c r="Y14"/>
  <c r="Y16"/>
  <c r="Y18"/>
  <c r="Z7"/>
  <c r="Y7" s="1"/>
  <c r="AB8"/>
  <c r="Y8" s="1"/>
  <c r="L20"/>
  <c r="N20"/>
  <c r="H35" i="6"/>
  <c r="F35"/>
  <c r="H13"/>
  <c r="H20"/>
  <c r="F29"/>
  <c r="H30"/>
  <c r="H31"/>
  <c r="H33"/>
  <c r="H27"/>
  <c r="F8" i="5"/>
  <c r="J8"/>
  <c r="J6" s="1"/>
  <c r="F6" s="1"/>
  <c r="E36" i="4"/>
  <c r="E39" s="1"/>
  <c r="E70" s="1"/>
  <c r="E69" s="1"/>
  <c r="F33"/>
  <c r="D36"/>
  <c r="D39" s="1"/>
  <c r="D70" s="1"/>
  <c r="D69" s="1"/>
  <c r="F36"/>
  <c r="F39" s="1"/>
  <c r="H36"/>
  <c r="H39" s="1"/>
  <c r="H70" s="1"/>
  <c r="H69" s="1"/>
  <c r="J36"/>
  <c r="J39" s="1"/>
  <c r="C36"/>
  <c r="C39" s="1"/>
  <c r="C70" s="1"/>
  <c r="C69" s="1"/>
  <c r="G36"/>
  <c r="G39" s="1"/>
  <c r="I36"/>
  <c r="I39" s="1"/>
  <c r="I70" s="1"/>
  <c r="I69" s="1"/>
  <c r="F86" i="2" l="1"/>
  <c r="F26"/>
  <c r="F75" s="1"/>
  <c r="F81" s="1"/>
  <c r="F84" s="1"/>
  <c r="I26"/>
  <c r="I75" s="1"/>
  <c r="I81" s="1"/>
  <c r="I84" s="1"/>
  <c r="D75"/>
  <c r="D81" s="1"/>
  <c r="D84" s="1"/>
  <c r="F17"/>
  <c r="F87" s="1"/>
  <c r="F89"/>
  <c r="F96" s="1"/>
  <c r="AC20" i="8"/>
  <c r="L21"/>
  <c r="AA20"/>
  <c r="Z21"/>
  <c r="Y20"/>
  <c r="AB21"/>
  <c r="J20"/>
  <c r="N21" s="1"/>
  <c r="M21" l="1"/>
  <c r="K21"/>
  <c r="AA21"/>
  <c r="AC21"/>
  <c r="G15" i="4" l="1"/>
  <c r="G18" s="1"/>
  <c r="G70" s="1"/>
  <c r="G69" s="1"/>
  <c r="J14" l="1"/>
  <c r="J15"/>
  <c r="J18" l="1"/>
  <c r="J70" s="1"/>
  <c r="J69" s="1"/>
  <c r="F15"/>
  <c r="F14"/>
  <c r="F18" s="1"/>
  <c r="F70" s="1"/>
  <c r="F69" s="1"/>
  <c r="J7" l="1"/>
  <c r="G7"/>
  <c r="G16" i="3" l="1"/>
  <c r="H8" s="1"/>
  <c r="H16" s="1"/>
  <c r="I8" s="1"/>
  <c r="I16" s="1"/>
  <c r="J8" s="1"/>
  <c r="J16" s="1"/>
  <c r="F16" s="1"/>
  <c r="F7" i="4"/>
</calcChain>
</file>

<file path=xl/sharedStrings.xml><?xml version="1.0" encoding="utf-8"?>
<sst xmlns="http://schemas.openxmlformats.org/spreadsheetml/2006/main" count="582" uniqueCount="418">
  <si>
    <t>Додаток                                                                   ЗАТВЕРДЖЕНО                            рішення виконавчого комітету                      Черкаської міської ради                                                                  від ______________ №_______</t>
  </si>
  <si>
    <t xml:space="preserve">ЗМІНИ ДО ФІНАНСОВОГО ПЛАНУ </t>
  </si>
  <si>
    <t>КОМУНАЛЬНОГО ПІДПРИЄМСТВА "ЧЕРКАСЬКЕ ЕКСПЛУАТАЦІЙНЕ ЛІНІЙНЕ УПРАВЛІННЯ</t>
  </si>
  <si>
    <t>АВТОМОБІЛЬНИХ ШЛЯХІВ" ЧЕРКАСЬКОЇ МІСЬКОЇ РАДИ</t>
  </si>
  <si>
    <t>на 2018 рік</t>
  </si>
  <si>
    <t>Основні фінансові показники</t>
  </si>
  <si>
    <t>Найменування показника</t>
  </si>
  <si>
    <t xml:space="preserve">Код рядка </t>
  </si>
  <si>
    <t>Факт 2016    року</t>
  </si>
  <si>
    <t>Факт            2017         року</t>
  </si>
  <si>
    <t>Фінансовий план 2018 року (затверджений)</t>
  </si>
  <si>
    <t>Плановий 2018 рік      (зі змінами)</t>
  </si>
  <si>
    <t xml:space="preserve">Зокрема за кварталами 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</si>
  <si>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</si>
  <si>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</si>
  <si>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</si>
  <si>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</si>
  <si>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</si>
  <si>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</si>
  <si>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</si>
  <si>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</si>
  <si>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</si>
  <si>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</si>
  <si>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</si>
  <si>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</si>
  <si>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</si>
  <si>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</si>
  <si>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</si>
  <si>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</si>
  <si>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</si>
  <si>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</si>
  <si>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</si>
  <si>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</si>
  <si>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</si>
  <si>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</si>
  <si>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</si>
  <si>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</si>
  <si>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</si>
  <si>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</si>
  <si>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</si>
  <si>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</si>
  <si>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</si>
  <si>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</si>
  <si>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</si>
  <si>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</si>
  <si>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</si>
  <si>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</si>
  <si>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</si>
  <si>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</si>
  <si>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</si>
  <si>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t>Директор КП "ЧЕЛУАШ"</t>
  </si>
  <si>
    <t>_____________________________</t>
  </si>
  <si>
    <t>О.О.Мельник</t>
  </si>
  <si>
    <t>(посада)</t>
  </si>
  <si>
    <t>(підпис)</t>
  </si>
  <si>
    <t xml:space="preserve">         (ініціали, прізвище)    </t>
  </si>
  <si>
    <t>I. Формування фінансових результатів</t>
  </si>
  <si>
    <t>Факт            2016             року</t>
  </si>
  <si>
    <t>Плановий 2018 рік                         (зі змінами)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</si>
  <si>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</si>
  <si>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</si>
  <si>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</si>
  <si>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</si>
  <si>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</si>
  <si>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фінансова підтримка на проведення термінового (позапланового) поточного ремонту та утримання об*єктів вулично-дорожньої мережі</t>
  </si>
  <si>
    <t>Фінансова підтримка КП "ЧЕЛУАШ" на погашення кредиторської заборгованості за рішенням суду</t>
  </si>
  <si>
    <t>фінансова підтримка на обслуговування лізінгу</t>
  </si>
  <si>
    <t>Податок на додану вартість</t>
  </si>
  <si>
    <t>Інші вирахування з доходу (розшифрувати)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</si>
  <si>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</si>
  <si>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</si>
  <si>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</si>
  <si>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</si>
  <si>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</si>
  <si>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</si>
  <si>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</si>
  <si>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 (запасні частини)</t>
  </si>
  <si>
    <t>амортизація основних засобів і нематеріальних активів</t>
  </si>
  <si>
    <t>інші витрати (розшифрувати)</t>
  </si>
  <si>
    <t>Валовий: прибуток / збиток</t>
  </si>
  <si>
    <t>Інші операційні доходи (розшифрувати), у тому числі:</t>
  </si>
  <si>
    <t>здача метало-брухту,  реалізації осколу та інше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</si>
  <si>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</si>
  <si>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</si>
  <si>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</si>
  <si>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</si>
  <si>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</si>
  <si>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</si>
  <si>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</si>
  <si>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</si>
  <si>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</si>
  <si>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</si>
  <si>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</si>
  <si>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</si>
  <si>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</si>
  <si>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водо, електр.,банк, прогр.</t>
  </si>
  <si>
    <t>консультаційні та інформаційні послуги</t>
  </si>
  <si>
    <t>підписка, кан.товари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</si>
  <si>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</si>
  <si>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</si>
  <si>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</si>
  <si>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0,5% від з/п 2017 року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</si>
  <si>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</si>
  <si>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</si>
  <si>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</si>
  <si>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витрати, в т.ч.</t>
  </si>
  <si>
    <t>платежі по процентам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</si>
  <si>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</si>
  <si>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</si>
  <si>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</si>
  <si>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</si>
  <si>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</si>
  <si>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</si>
  <si>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</si>
  <si>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</si>
  <si>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</si>
  <si>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</si>
  <si>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витрати:</t>
  </si>
  <si>
    <t>фінансова підтримка на погашення заборгованості із виплати заробітної плати</t>
  </si>
  <si>
    <t>1125/1</t>
  </si>
  <si>
    <t>штрафи, пені</t>
  </si>
  <si>
    <t>1125/2</t>
  </si>
  <si>
    <t>судовий, виконавчий збір</t>
  </si>
  <si>
    <t>1125/3</t>
  </si>
  <si>
    <t>собівартість матеріалів</t>
  </si>
  <si>
    <t>1125/4</t>
  </si>
  <si>
    <t>Фінансова підтримка на виконання судових рішень</t>
  </si>
  <si>
    <t>1125/5</t>
  </si>
  <si>
    <t>інші витрати, у тому числі</t>
  </si>
  <si>
    <t>1125/6</t>
  </si>
  <si>
    <t>страхування (КАСКО)</t>
  </si>
  <si>
    <t>1125/7</t>
  </si>
  <si>
    <t>страхування (цивільна відповідальність)</t>
  </si>
  <si>
    <t>1125/8</t>
  </si>
  <si>
    <t>реєстрація в МВС</t>
  </si>
  <si>
    <t>1125/9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</si>
  <si>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</si>
  <si>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</si>
  <si>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</si>
  <si>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</si>
  <si>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</si>
  <si>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</si>
  <si>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</si>
  <si>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</si>
  <si>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</si>
  <si>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</si>
  <si>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</si>
  <si>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</si>
  <si>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</si>
  <si>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</si>
  <si>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</si>
  <si>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</si>
  <si>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t>_________________________</t>
  </si>
  <si>
    <t xml:space="preserve">                                (посада)</t>
  </si>
  <si>
    <t xml:space="preserve">               (підпис)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</si>
  <si>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</si>
  <si>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</si>
  <si>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</si>
  <si>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</si>
  <si>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</si>
  <si>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</si>
  <si>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</si>
  <si>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</si>
  <si>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</si>
  <si>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</si>
  <si>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</si>
  <si>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</si>
  <si>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</si>
  <si>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</si>
  <si>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</si>
  <si>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</si>
  <si>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</si>
  <si>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</si>
  <si>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</si>
  <si>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</si>
  <si>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</si>
  <si>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(плата за землю)</t>
  </si>
  <si>
    <t>налог на землю 116,3 рік</t>
  </si>
  <si>
    <t>інші платежі ( )</t>
  </si>
  <si>
    <t>збір за забруднення, спецводокористування</t>
  </si>
  <si>
    <t>2147/1</t>
  </si>
  <si>
    <t>забруд.130,86+повітря 88,75+водокорист.382,23 за 3 квартала</t>
  </si>
  <si>
    <t>Військовий збір</t>
  </si>
  <si>
    <t>2147/2</t>
  </si>
  <si>
    <t>Єдиний внесок на загальнообовязкове державне соціальне страхування</t>
  </si>
  <si>
    <t xml:space="preserve">                                     (посада)</t>
  </si>
  <si>
    <t xml:space="preserve">                    (підпис)</t>
  </si>
  <si>
    <t>Код рядка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</si>
  <si>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</si>
  <si>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</si>
  <si>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</si>
  <si>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</si>
  <si>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</si>
  <si>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</si>
  <si>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</si>
  <si>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</si>
  <si>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</si>
  <si>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</si>
  <si>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</si>
  <si>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</si>
  <si>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</si>
  <si>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</si>
  <si>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</si>
  <si>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</si>
  <si>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</si>
  <si>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</si>
  <si>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</si>
  <si>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</si>
  <si>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</si>
  <si>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</si>
  <si>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</si>
  <si>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</si>
  <si>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</si>
  <si>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</si>
  <si>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</si>
  <si>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</si>
  <si>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</si>
  <si>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</si>
  <si>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</si>
  <si>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</si>
  <si>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</si>
  <si>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</si>
  <si>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</si>
  <si>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</si>
  <si>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</si>
  <si>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</si>
  <si>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</si>
  <si>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</si>
  <si>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</si>
  <si>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 xml:space="preserve">Інші надходження (розшифрувати) 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</si>
  <si>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</si>
  <si>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</si>
  <si>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</si>
  <si>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</si>
  <si>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</si>
  <si>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</si>
  <si>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</si>
  <si>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</si>
  <si>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</si>
  <si>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t xml:space="preserve">                                        (посада)</t>
  </si>
  <si>
    <t xml:space="preserve">IV. Капітальні інвестиції </t>
  </si>
  <si>
    <t>Факт           2016              року</t>
  </si>
  <si>
    <t>Капітальні інвестиції, усього,
у тому числі:</t>
  </si>
  <si>
    <t>капітальне будівництво</t>
  </si>
  <si>
    <t>4010</t>
  </si>
  <si>
    <t>придбання спецтехніки для проведення ремонтних робіт</t>
  </si>
  <si>
    <t>4020/1</t>
  </si>
  <si>
    <t>придбання та встановлення лавочок та урн</t>
  </si>
  <si>
    <t>4020/2</t>
  </si>
  <si>
    <t>Придбання офісних меблів</t>
  </si>
  <si>
    <t>4020/3</t>
  </si>
  <si>
    <t>придбання комп*ютерної техніки</t>
  </si>
  <si>
    <t>4020/4</t>
  </si>
  <si>
    <t>екскаватор-погрузчик</t>
  </si>
  <si>
    <t xml:space="preserve">машина дорожня комбінована (МДК) на базі МАЗ </t>
  </si>
  <si>
    <t xml:space="preserve">каналопромивна машина КО-503КП-10 </t>
  </si>
  <si>
    <t xml:space="preserve">віброкотк 4т </t>
  </si>
  <si>
    <t>прилад для визначення щільності грунту</t>
  </si>
  <si>
    <t>Відбійний молоток електричний</t>
  </si>
  <si>
    <t>Генератор бензиновий</t>
  </si>
  <si>
    <t>Мийка високого тиску</t>
  </si>
  <si>
    <t>придбання бензобура, перфоратора</t>
  </si>
  <si>
    <t>4020/5</t>
  </si>
  <si>
    <t>придбання бойлерів водонагрівачів електричних</t>
  </si>
  <si>
    <t>4020/6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</si>
  <si>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</si>
  <si>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</si>
  <si>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 xml:space="preserve">капітальний ремонт покрівлі адміністративного корпусу підприємства </t>
  </si>
  <si>
    <t>4050/1</t>
  </si>
  <si>
    <t>капітальний ремонт  будівель по вул. Бидгощська, 13 в м. Черкаси</t>
  </si>
  <si>
    <t>4050/2</t>
  </si>
  <si>
    <t>Капітальний ремонт причепа 2ПТС-4</t>
  </si>
  <si>
    <t>4050/3</t>
  </si>
  <si>
    <t>Реконструкція  адміністративної будівлі по вул. Бидгощська,13 в м. Черкаси (з ПКД)</t>
  </si>
  <si>
    <t>4050/4</t>
  </si>
  <si>
    <t>Капітальний ремонт очисних споруд дощових вод в районі Чорного Яру (заміна фільтрів)(з ПКД)</t>
  </si>
  <si>
    <t>4050/5</t>
  </si>
  <si>
    <t>Послуги з комплексного спеціального обстеження 
шляхопроводу по вул. Благовісній м. Черкаси(з ПКД)</t>
  </si>
  <si>
    <t>4050/6</t>
  </si>
  <si>
    <t>Послуги з комплексного спеціального обстеження 
шляхопроводу по вул. Дахнівський  м. Черкаси (з ПКД)</t>
  </si>
  <si>
    <t>4050/7</t>
  </si>
  <si>
    <t>Послуги з комплексного спеціального обстеження мосту по вул. Смілянській м. Черкаси (з ПКД)</t>
  </si>
  <si>
    <t>4050/8</t>
  </si>
  <si>
    <t>Послуги з комплексного спеціального обстеження 
естакади  по проспекту Хіміків м. Черкаси (з ПКД)</t>
  </si>
  <si>
    <t>4050/9</t>
  </si>
  <si>
    <t>Послуги з комплексного спеціального обстеження
пішохідного мосту по  вул. Дахнівській м. Черкаси  (з ПКД)</t>
  </si>
  <si>
    <t>4050/10</t>
  </si>
  <si>
    <t>Послуги з комплексного спеціального обстеження 
пішохідного мосту   вул. Одеській  м. Черкаси (з ПКД)</t>
  </si>
  <si>
    <t>4050/11</t>
  </si>
  <si>
    <t>Капітальний ремонт зупинок громадського транспорту</t>
  </si>
  <si>
    <t>4050/12</t>
  </si>
  <si>
    <t>Інформація</t>
  </si>
  <si>
    <t>до фінансового плану на 2018 рік (зі змінами)</t>
  </si>
  <si>
    <t>"ЧЕРКАСЬКЕ ЕКСПЛУАТАЦІЙНЕ ЛІНІЙНЕ УПРАВЛІННЯ АВТОМОБІЛЬНИХ ШЛЯХІВ" Черкаської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</si>
  <si>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</si>
  <si>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</si>
  <si>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Комунальне підприємство "Черкаське експлуатаційне лінійне управління автомобільних шляхів" утворене наказом Міністерства житлово-комунального комплексу УРСР від 15.12.1962 року №425 та рішенням виконавчого комітету Черкаської обласної ради депутатів трудящих №6 від 07 січня 1963 року для забезпечення ремонту і утримання доріг в м. Черкаси в належному санітарному та технічному стані.  Підприємство належить до комунальної власності міста, підпорядковане управлінню вуличної інфраструктури  і транспорту департаменту житлово-комунального комплексу Черкаської міської ради. </t>
  </si>
  <si>
    <t xml:space="preserve">Факт 2016             року     </t>
  </si>
  <si>
    <t xml:space="preserve">Факт 2017             року </t>
  </si>
  <si>
    <t>Фінансовий план          2018 року (затверджений)</t>
  </si>
  <si>
    <t>Плановий рік                 2018 рік                     (зі змінами)</t>
  </si>
  <si>
    <t>Плановий рік до прогнозу на поточний рік, %</t>
  </si>
  <si>
    <t>Плановий рік до факту минулого року,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</si>
  <si>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</si>
  <si>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</si>
  <si>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</si>
  <si>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</si>
  <si>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</si>
  <si>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</si>
  <si>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</si>
  <si>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</si>
  <si>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</si>
  <si>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</si>
  <si>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</si>
  <si>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</si>
  <si>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</si>
  <si>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</si>
  <si>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</si>
  <si>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>Питома вага в загальному обсязі реалізації, %</t>
  </si>
  <si>
    <t>Фактичний показник за 2016 рік</t>
  </si>
  <si>
    <t>Фактичний показник за 2017 рік</t>
  </si>
  <si>
    <t>Фактичний показник поточного року за останній звітний період            (І квартал 2018 року)</t>
  </si>
  <si>
    <t>Плановий показник на 2018 рік</t>
  </si>
  <si>
    <t>за 2017 рік</t>
  </si>
  <si>
    <t>за 2018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</si>
  <si>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</si>
  <si>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</si>
  <si>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Фінансова підтримка на проведення термінового (позапланового) поточного ремонту та утримання об*єктів вулично-дорожньої мережі</t>
  </si>
  <si>
    <t>24000 м2;               125 люків,             102 решіток;           61 зливоприймачів, заміна кришок люка</t>
  </si>
  <si>
    <t>24349 м2 а/б;                            заміна 101 люків,                    137 решіток;                                    30 зливоприймачів,                очищення 1750 шт решіток,                          529 колодязів,                              1038м.п. витоків,                           3328,45 м2 розмітки,                   431 дорожній знак</t>
  </si>
  <si>
    <t>670 м2 а/б;               заміна 15 люків,                 13 решіток;                  0 зливоприймачів      0 м2 розмітки, знаки, зимове та літне утримання шляхів</t>
  </si>
  <si>
    <t>36832 м2;                   50 люків,                 170 решіток;               197 зливоприймачів 7679 м2 розмітки, знаки, зимове та літне утримання шляхів</t>
  </si>
  <si>
    <t>Фінансова підтримка на погашення заборгованості із виплати зарплати</t>
  </si>
  <si>
    <t>грн.</t>
  </si>
  <si>
    <t>Фінансова підтримка на обслуговування лізінгу</t>
  </si>
  <si>
    <t>Відшкодування спожитої електроенергії</t>
  </si>
  <si>
    <t>29037 кВ</t>
  </si>
  <si>
    <t>15578 кВ</t>
  </si>
  <si>
    <t>4443 кВ</t>
  </si>
  <si>
    <t>42890 кВ</t>
  </si>
  <si>
    <t>Інші послуги (відновлення а/б покриття після розкопок, погодження проектів, надання технічних умов, автопослуг та інше)</t>
  </si>
  <si>
    <t>1887,86 м2 а/б;              60 пог.проектів;       15 тех.умов;             46 дозвілів;       190,1 тис.м3 зл.вод; 30,4тис.грн.телеком.обл. та інші</t>
  </si>
  <si>
    <t>750 м2 а/б;                                    138 пог.проектів;                    28 тех.умов;                             46 дозвілів;                              220 тис.м3 зл.вод;                   19,1 тис.грн.телеком. обл.            та інші</t>
  </si>
  <si>
    <t>0 м2 а/б;                        30 пог.проектів;          0 тех.умов;                  3 дозвілів;             35,0 тис.м3 зл.вод; 1,5 м/г автопослуг; 2,0тис.грн.телеком. обл. та інші</t>
  </si>
  <si>
    <t>1610 м2 а/б;              120 пог.проектів;          15 тех.умов;                  35 дозвілів;          190,4 тис.м3 зл.вод; 250 м/г автопослуг; 65,4тис.грн.телеком. обл. та інші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</si>
  <si>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</si>
  <si>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</si>
  <si>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</si>
  <si>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</si>
  <si>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</si>
  <si>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</si>
  <si>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</si>
  <si>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</si>
  <si>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</si>
  <si>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</si>
  <si>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</si>
  <si>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_______року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</si>
  <si>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</si>
  <si>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</si>
  <si>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</si>
  <si>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</si>
  <si>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</si>
  <si>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</si>
  <si>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</si>
  <si>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</si>
  <si>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</si>
  <si>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</si>
  <si>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</si>
  <si>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</si>
  <si>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</si>
  <si>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</si>
  <si>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</si>
  <si>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інші витрати</t>
  </si>
  <si>
    <t>матеріальні витрати</t>
  </si>
  <si>
    <t>оплата праці</t>
  </si>
  <si>
    <t>амортизація</t>
  </si>
  <si>
    <t>1.</t>
  </si>
  <si>
    <t xml:space="preserve">       6. Витрати на оренду службових автомобілів (у складі адміністративних витрат, рядок 1082)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</si>
  <si>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</si>
  <si>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</si>
  <si>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</si>
  <si>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</si>
  <si>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</si>
  <si>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>IV</t>
  </si>
  <si>
    <t xml:space="preserve">I </t>
  </si>
  <si>
    <t>II</t>
  </si>
  <si>
    <t>III</t>
  </si>
  <si>
    <t xml:space="preserve">      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</si>
  <si>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</si>
  <si>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</si>
  <si>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</si>
  <si>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</si>
  <si>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</si>
  <si>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(лізінг)</t>
  </si>
  <si>
    <t>Плановий рік</t>
  </si>
  <si>
    <t>I</t>
  </si>
  <si>
    <t xml:space="preserve">І </t>
  </si>
  <si>
    <t xml:space="preserve">ІІ </t>
  </si>
  <si>
    <t xml:space="preserve">ІІІ </t>
  </si>
  <si>
    <t>Відсоток</t>
  </si>
  <si>
    <t xml:space="preserve">      8.  Капітальне будівництво (рядок 4010 таблиці 4)</t>
  </si>
  <si>
    <t>тис.грн. (без ПДВ)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</si>
  <si>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</si>
  <si>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</si>
  <si>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</si>
  <si>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</si>
  <si>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</si>
  <si>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</si>
  <si>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</si>
  <si>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</si>
  <si>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</si>
  <si>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</si>
  <si>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</si>
  <si>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</si>
  <si>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</si>
  <si>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1012/1</t>
  </si>
  <si>
    <t>1012/2</t>
  </si>
  <si>
    <t>1012/3</t>
  </si>
</sst>
</file>

<file path=xl/styles.xml><?xml version="1.0" encoding="utf-8"?>
<styleSheet xmlns="http://schemas.openxmlformats.org/spreadsheetml/2006/main">
  <numFmts count="5">
    <numFmt numFmtId="44" formatCode="_-* #,##0.00&quot;₴&quot;_-;\-* #,##0.00&quot;₴&quot;_-;_-* &quot;-&quot;??&quot;₴&quot;_-;_-@_-"/>
    <numFmt numFmtId="164" formatCode="#,##0.0"/>
    <numFmt numFmtId="165" formatCode="0.0"/>
    <numFmt numFmtId="166" formatCode="0.0%"/>
    <numFmt numFmtId="167" formatCode="dd\.mm\.yyyy;@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2" borderId="0" applyNumberFormat="0" applyFill="0" applyAlignment="0">
      <alignment horizontal="center"/>
      <protection locked="0"/>
    </xf>
    <xf numFmtId="0" fontId="11" fillId="0" borderId="0"/>
  </cellStyleXfs>
  <cellXfs count="40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164" fontId="5" fillId="3" borderId="1" xfId="0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quotePrefix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164" fontId="2" fillId="0" borderId="1" xfId="3" quotePrefix="1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9" fontId="2" fillId="0" borderId="0" xfId="3" applyNumberFormat="1" applyFont="1" applyFill="1" applyBorder="1" applyAlignment="1">
      <alignment vertical="center"/>
    </xf>
    <xf numFmtId="2" fontId="2" fillId="0" borderId="0" xfId="3" applyNumberFormat="1" applyFont="1" applyFill="1" applyBorder="1" applyAlignment="1">
      <alignment vertical="center"/>
    </xf>
    <xf numFmtId="164" fontId="2" fillId="5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right" vertical="center" wrapText="1"/>
    </xf>
    <xf numFmtId="166" fontId="2" fillId="0" borderId="0" xfId="3" applyNumberFormat="1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0" fontId="2" fillId="5" borderId="0" xfId="3" applyFont="1" applyFill="1" applyBorder="1" applyAlignment="1">
      <alignment vertical="center" wrapText="1"/>
    </xf>
    <xf numFmtId="9" fontId="2" fillId="4" borderId="0" xfId="3" applyNumberFormat="1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3" fillId="0" borderId="0" xfId="3" applyFont="1" applyFill="1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5" fillId="4" borderId="1" xfId="0" quotePrefix="1" applyNumberFormat="1" applyFont="1" applyFill="1" applyBorder="1" applyAlignment="1">
      <alignment horizontal="center" vertical="center" wrapText="1"/>
    </xf>
    <xf numFmtId="164" fontId="5" fillId="4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quotePrefix="1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quotePrefix="1" applyNumberFormat="1" applyFont="1" applyFill="1" applyBorder="1" applyAlignment="1">
      <alignment horizontal="center" vertical="center" wrapTex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29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164" fontId="2" fillId="0" borderId="0" xfId="0" quotePrefix="1" applyNumberFormat="1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/>
    </xf>
  </cellXfs>
  <cellStyles count="4">
    <cellStyle name="Normal_GSE DCF_Model_31_07_09 final" xfId="2"/>
    <cellStyle name="Денежный" xfId="1" builtinId="4"/>
    <cellStyle name="Обычный" xfId="0" builtinId="0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377~1\AppData\Local\Temp\&#1092;&#1110;&#1085;&#1072;&#1085;&#1089;&#1086;&#1074;&#1080;&#1081;%20&#1087;&#1083;&#1072;&#1085;%20&#1092;&#1086;&#1088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110;&#1085;&#1087;&#1083;&#1072;&#1085;%202018%20&#1079;&#1084;&#1110;&#1085;&#1080;%2010,8&#1084;&#1083;&#108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60;&#1110;&#1085;&#1087;&#1083;&#1072;&#1085;/&#1060;&#1110;&#1085;&#1087;&#1083;&#1072;&#1085;%202016/&#1060;&#1110;&#1085;&#1087;&#1083;&#1072;&#1085;%202016-&#1090;&#1072;&#1073;&#1083;&#1080;&#109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60;&#1110;&#1085;&#1087;&#1083;&#1072;&#1085;/&#1060;&#1110;&#1085;&#1087;&#1083;&#1072;&#1085;%202016/&#1092;&#1110;&#1085;&#1072;&#1085;&#1089;&#1086;&#1074;&#1080;&#1081;%20&#1087;&#1083;&#1072;&#1085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</sheetNames>
    <sheetDataSet>
      <sheetData sheetId="0" refreshError="1"/>
      <sheetData sheetId="1" refreshError="1">
        <row r="16">
          <cell r="B16">
            <v>1040</v>
          </cell>
        </row>
        <row r="17">
          <cell r="B17">
            <v>1050</v>
          </cell>
        </row>
        <row r="30">
          <cell r="B30">
            <v>1060</v>
          </cell>
        </row>
        <row r="31">
          <cell r="B31">
            <v>1070</v>
          </cell>
        </row>
        <row r="34">
          <cell r="B34">
            <v>1080</v>
          </cell>
        </row>
        <row r="62">
          <cell r="B62">
            <v>1110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9">
          <cell r="B69">
            <v>1120</v>
          </cell>
        </row>
        <row r="79">
          <cell r="B79">
            <v>1130</v>
          </cell>
        </row>
        <row r="80">
          <cell r="B80">
            <v>1140</v>
          </cell>
        </row>
        <row r="81">
          <cell r="B81">
            <v>1150</v>
          </cell>
        </row>
        <row r="82">
          <cell r="B82">
            <v>1160</v>
          </cell>
        </row>
        <row r="83">
          <cell r="B83">
            <v>1170</v>
          </cell>
        </row>
        <row r="84">
          <cell r="B84">
            <v>1200</v>
          </cell>
        </row>
        <row r="85">
          <cell r="B85">
            <v>1210</v>
          </cell>
        </row>
        <row r="87">
          <cell r="B87">
            <v>1230</v>
          </cell>
        </row>
      </sheetData>
      <sheetData sheetId="2" refreshError="1">
        <row r="20">
          <cell r="B20">
            <v>2100</v>
          </cell>
        </row>
        <row r="21">
          <cell r="B21">
            <v>2110</v>
          </cell>
        </row>
        <row r="22">
          <cell r="B22">
            <v>2120</v>
          </cell>
        </row>
        <row r="23">
          <cell r="B23">
            <v>2130</v>
          </cell>
        </row>
        <row r="24">
          <cell r="B24">
            <v>2140</v>
          </cell>
        </row>
        <row r="36">
          <cell r="B36">
            <v>2150</v>
          </cell>
        </row>
        <row r="37">
          <cell r="B37">
            <v>2200</v>
          </cell>
        </row>
      </sheetData>
      <sheetData sheetId="3" refreshError="1">
        <row r="21">
          <cell r="B21">
            <v>3090</v>
          </cell>
        </row>
        <row r="38">
          <cell r="B38">
            <v>3320</v>
          </cell>
        </row>
        <row r="64">
          <cell r="B64">
            <v>3580</v>
          </cell>
        </row>
        <row r="66">
          <cell r="B66">
            <v>3600</v>
          </cell>
        </row>
        <row r="67">
          <cell r="B67">
            <v>3610</v>
          </cell>
        </row>
        <row r="68">
          <cell r="B68">
            <v>3620</v>
          </cell>
        </row>
      </sheetData>
      <sheetData sheetId="4" refreshError="1">
        <row r="9">
          <cell r="B9">
            <v>4000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і показники"/>
      <sheetName val="фінансовий результат"/>
      <sheetName val="розрахунки з бюджетом"/>
      <sheetName val="рух грош.коштів"/>
      <sheetName val="кап.інвестиції"/>
      <sheetName val="інформ.1"/>
      <sheetName val="інформ.2"/>
      <sheetName val="інформ.3"/>
    </sheetNames>
    <sheetDataSet>
      <sheetData sheetId="0"/>
      <sheetData sheetId="1">
        <row r="14">
          <cell r="H14">
            <v>32.9</v>
          </cell>
          <cell r="I14">
            <v>475.1</v>
          </cell>
          <cell r="J14">
            <v>397</v>
          </cell>
        </row>
        <row r="16">
          <cell r="C16">
            <v>23958.9</v>
          </cell>
          <cell r="D16">
            <v>24121.4</v>
          </cell>
          <cell r="E16">
            <v>39003.699999999997</v>
          </cell>
          <cell r="F16">
            <v>48101.5</v>
          </cell>
          <cell r="G16">
            <v>3062.3</v>
          </cell>
          <cell r="H16">
            <v>10796.5</v>
          </cell>
          <cell r="I16">
            <v>16570.2</v>
          </cell>
          <cell r="J16">
            <v>17672.400000000001</v>
          </cell>
        </row>
        <row r="17">
          <cell r="C17">
            <v>22622.400000000001</v>
          </cell>
          <cell r="D17">
            <v>22821.9</v>
          </cell>
          <cell r="E17">
            <v>35266.5</v>
          </cell>
          <cell r="F17">
            <v>42197.7</v>
          </cell>
          <cell r="G17">
            <v>2348.4</v>
          </cell>
          <cell r="H17">
            <v>12062.6</v>
          </cell>
          <cell r="I17">
            <v>14551</v>
          </cell>
          <cell r="J17">
            <v>13235.7</v>
          </cell>
        </row>
        <row r="26">
          <cell r="C26">
            <v>1336.5</v>
          </cell>
          <cell r="D26">
            <v>1299.5</v>
          </cell>
          <cell r="E26">
            <v>3737.2</v>
          </cell>
          <cell r="F26">
            <v>5903.8</v>
          </cell>
          <cell r="G26">
            <v>713.9</v>
          </cell>
          <cell r="H26">
            <v>-1266.0999999999999</v>
          </cell>
          <cell r="I26">
            <v>2019.2</v>
          </cell>
          <cell r="J26">
            <v>4436.7</v>
          </cell>
        </row>
        <row r="27">
          <cell r="C27">
            <v>371.7</v>
          </cell>
          <cell r="D27">
            <v>506.6</v>
          </cell>
          <cell r="E27">
            <v>195</v>
          </cell>
          <cell r="F27">
            <v>139.30000000000001</v>
          </cell>
          <cell r="G27">
            <v>0</v>
          </cell>
          <cell r="H27">
            <v>44.3</v>
          </cell>
          <cell r="I27">
            <v>80</v>
          </cell>
          <cell r="J27">
            <v>15</v>
          </cell>
        </row>
        <row r="29">
          <cell r="C29">
            <v>1224.0999999999999</v>
          </cell>
          <cell r="D29">
            <v>2009.1</v>
          </cell>
          <cell r="E29">
            <v>3932.1</v>
          </cell>
          <cell r="F29">
            <v>5483.3</v>
          </cell>
          <cell r="G29">
            <v>765</v>
          </cell>
          <cell r="H29">
            <v>1183</v>
          </cell>
          <cell r="I29">
            <v>1317.1</v>
          </cell>
          <cell r="J29">
            <v>2218.1999999999998</v>
          </cell>
        </row>
        <row r="60">
          <cell r="C60">
            <v>483.6</v>
          </cell>
          <cell r="D60">
            <v>308</v>
          </cell>
          <cell r="E60">
            <v>0</v>
          </cell>
          <cell r="F60">
            <v>559.6</v>
          </cell>
          <cell r="G60">
            <v>0</v>
          </cell>
          <cell r="H60">
            <v>0</v>
          </cell>
          <cell r="I60">
            <v>50.5</v>
          </cell>
          <cell r="J60">
            <v>509.1</v>
          </cell>
        </row>
        <row r="75">
          <cell r="C75">
            <v>0.5</v>
          </cell>
          <cell r="D75">
            <v>-511</v>
          </cell>
          <cell r="E75">
            <v>0.1</v>
          </cell>
          <cell r="F75">
            <v>0.2</v>
          </cell>
          <cell r="G75">
            <v>-51.1</v>
          </cell>
          <cell r="H75">
            <v>-2404.8000000000002</v>
          </cell>
          <cell r="I75">
            <v>731.6</v>
          </cell>
          <cell r="J75">
            <v>1724.4</v>
          </cell>
        </row>
        <row r="81">
          <cell r="C81">
            <v>0.5</v>
          </cell>
          <cell r="D81">
            <v>-511</v>
          </cell>
          <cell r="E81">
            <v>0.1</v>
          </cell>
          <cell r="F81">
            <v>0.2</v>
          </cell>
          <cell r="G81">
            <v>-51.1</v>
          </cell>
          <cell r="H81">
            <v>-2404.8000000000002</v>
          </cell>
          <cell r="I81">
            <v>731.6</v>
          </cell>
          <cell r="J81">
            <v>1724.4</v>
          </cell>
        </row>
        <row r="84">
          <cell r="C84">
            <v>0.5</v>
          </cell>
          <cell r="D84">
            <v>-511</v>
          </cell>
          <cell r="E84">
            <v>0.1</v>
          </cell>
          <cell r="F84">
            <v>0.2</v>
          </cell>
          <cell r="G84">
            <v>-51.1</v>
          </cell>
          <cell r="H84">
            <v>-2404.8000000000002</v>
          </cell>
          <cell r="I84">
            <v>731.6</v>
          </cell>
          <cell r="J84">
            <v>1724.4</v>
          </cell>
        </row>
        <row r="86">
          <cell r="C86">
            <v>24330.6</v>
          </cell>
          <cell r="D86">
            <v>24628</v>
          </cell>
          <cell r="E86">
            <v>39198.699999999997</v>
          </cell>
          <cell r="F86">
            <v>48240.800000000003</v>
          </cell>
          <cell r="G86">
            <v>3062.3</v>
          </cell>
          <cell r="H86">
            <v>10840.8</v>
          </cell>
          <cell r="I86">
            <v>16650.2</v>
          </cell>
          <cell r="J86">
            <v>17687.400000000001</v>
          </cell>
        </row>
        <row r="87">
          <cell r="C87">
            <v>24330.1</v>
          </cell>
          <cell r="D87">
            <v>25139</v>
          </cell>
          <cell r="E87">
            <v>39198.6</v>
          </cell>
          <cell r="F87">
            <v>48240.6</v>
          </cell>
          <cell r="G87">
            <v>3113.4</v>
          </cell>
          <cell r="H87">
            <v>13245.6</v>
          </cell>
          <cell r="I87">
            <v>15918.6</v>
          </cell>
          <cell r="J87">
            <v>15963</v>
          </cell>
        </row>
        <row r="92">
          <cell r="D92">
            <v>4302.2</v>
          </cell>
          <cell r="G92">
            <v>2200.4</v>
          </cell>
          <cell r="H92">
            <v>2615.5</v>
          </cell>
          <cell r="I92">
            <v>3196.9</v>
          </cell>
          <cell r="J92">
            <v>3212.7</v>
          </cell>
        </row>
        <row r="93">
          <cell r="G93">
            <v>453.4</v>
          </cell>
          <cell r="H93">
            <v>550.6</v>
          </cell>
          <cell r="I93">
            <v>703.3</v>
          </cell>
          <cell r="J93">
            <v>706.8</v>
          </cell>
        </row>
      </sheetData>
      <sheetData sheetId="2">
        <row r="20">
          <cell r="D20">
            <v>137.19999999999999</v>
          </cell>
          <cell r="E20">
            <v>2609.4</v>
          </cell>
          <cell r="F20">
            <v>911</v>
          </cell>
          <cell r="G20">
            <v>6</v>
          </cell>
          <cell r="H20">
            <v>32.9</v>
          </cell>
          <cell r="I20">
            <v>475.1</v>
          </cell>
          <cell r="J20">
            <v>397</v>
          </cell>
        </row>
        <row r="22">
          <cell r="C22">
            <v>449.8</v>
          </cell>
          <cell r="D22">
            <v>889.8</v>
          </cell>
          <cell r="E22">
            <v>1648.6</v>
          </cell>
          <cell r="F22">
            <v>2306.1999999999998</v>
          </cell>
          <cell r="G22">
            <v>458.4</v>
          </cell>
          <cell r="H22">
            <v>539.29999999999995</v>
          </cell>
          <cell r="I22">
            <v>652.70000000000005</v>
          </cell>
          <cell r="J22">
            <v>655.8</v>
          </cell>
        </row>
        <row r="34">
          <cell r="D34">
            <v>946.5</v>
          </cell>
          <cell r="F34">
            <v>2414.1</v>
          </cell>
          <cell r="G34">
            <v>453.4</v>
          </cell>
          <cell r="H34">
            <v>550.6</v>
          </cell>
          <cell r="I34">
            <v>703.3</v>
          </cell>
          <cell r="J34">
            <v>706.8</v>
          </cell>
        </row>
        <row r="35">
          <cell r="C35">
            <v>828.7</v>
          </cell>
          <cell r="D35">
            <v>1973.5</v>
          </cell>
          <cell r="E35">
            <v>4375.8</v>
          </cell>
          <cell r="F35">
            <v>5631.3</v>
          </cell>
          <cell r="G35">
            <v>917.8</v>
          </cell>
          <cell r="H35">
            <v>1122.8</v>
          </cell>
          <cell r="I35">
            <v>1831.1</v>
          </cell>
          <cell r="J35">
            <v>1759.6</v>
          </cell>
        </row>
      </sheetData>
      <sheetData sheetId="3">
        <row r="18">
          <cell r="C18">
            <v>0.5</v>
          </cell>
          <cell r="D18">
            <v>-511</v>
          </cell>
          <cell r="E18">
            <v>0.1</v>
          </cell>
          <cell r="F18">
            <v>0.2</v>
          </cell>
          <cell r="G18">
            <v>-51.1</v>
          </cell>
          <cell r="H18">
            <v>-2404.8000000000002</v>
          </cell>
          <cell r="I18">
            <v>731.6</v>
          </cell>
          <cell r="J18">
            <v>1724.4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9">
          <cell r="C69">
            <v>0.5</v>
          </cell>
          <cell r="D69">
            <v>-511</v>
          </cell>
          <cell r="E69">
            <v>0.1</v>
          </cell>
          <cell r="F69">
            <v>0.2</v>
          </cell>
          <cell r="G69">
            <v>-51.1</v>
          </cell>
          <cell r="H69">
            <v>-2404.8000000000002</v>
          </cell>
          <cell r="I69">
            <v>731.6</v>
          </cell>
          <cell r="J69">
            <v>1724.4</v>
          </cell>
        </row>
      </sheetData>
      <sheetData sheetId="4">
        <row r="6">
          <cell r="C6">
            <v>14717.3</v>
          </cell>
          <cell r="D6">
            <v>15295.6</v>
          </cell>
          <cell r="E6">
            <v>30957.9</v>
          </cell>
          <cell r="F6">
            <v>28803.7</v>
          </cell>
          <cell r="G6">
            <v>0</v>
          </cell>
          <cell r="H6">
            <v>115</v>
          </cell>
          <cell r="I6">
            <v>19800.099999999999</v>
          </cell>
          <cell r="J6">
            <v>8888.6</v>
          </cell>
        </row>
        <row r="8">
          <cell r="C8">
            <v>7551.9</v>
          </cell>
          <cell r="D8">
            <v>11167.7</v>
          </cell>
          <cell r="F8">
            <v>21587.9</v>
          </cell>
          <cell r="G8">
            <v>0</v>
          </cell>
          <cell r="H8">
            <v>115</v>
          </cell>
          <cell r="I8">
            <v>16669.5</v>
          </cell>
          <cell r="J8">
            <v>4803.3999999999996</v>
          </cell>
        </row>
        <row r="9">
          <cell r="A9" t="str">
            <v>придбання спецтехніки для проведення ремонтних робіт</v>
          </cell>
          <cell r="G9">
            <v>0</v>
          </cell>
          <cell r="J9">
            <v>4803.3999999999996</v>
          </cell>
        </row>
        <row r="11">
          <cell r="A11" t="str">
            <v>Придбання офісних меблів</v>
          </cell>
          <cell r="G11">
            <v>0</v>
          </cell>
          <cell r="H11">
            <v>0</v>
          </cell>
          <cell r="I11">
            <v>500</v>
          </cell>
          <cell r="J11">
            <v>0</v>
          </cell>
        </row>
        <row r="12">
          <cell r="A12" t="str">
            <v>придбання комп*ютерної техніки</v>
          </cell>
          <cell r="G12">
            <v>0</v>
          </cell>
          <cell r="H12">
            <v>0</v>
          </cell>
          <cell r="I12">
            <v>120</v>
          </cell>
          <cell r="J12">
            <v>0</v>
          </cell>
        </row>
        <row r="25">
          <cell r="C25">
            <v>7165.4</v>
          </cell>
          <cell r="D25">
            <v>4127.8999999999996</v>
          </cell>
          <cell r="F25">
            <v>7215.8</v>
          </cell>
          <cell r="G25">
            <v>0</v>
          </cell>
          <cell r="H25">
            <v>0</v>
          </cell>
          <cell r="I25">
            <v>3130.6</v>
          </cell>
          <cell r="J25">
            <v>4085.2</v>
          </cell>
        </row>
        <row r="27">
          <cell r="A27" t="str">
            <v>капітальний ремонт  будівель по вул. Бидгощська, 13 в м. Черкаси</v>
          </cell>
          <cell r="G27">
            <v>0</v>
          </cell>
          <cell r="H27">
            <v>0</v>
          </cell>
          <cell r="I27">
            <v>202</v>
          </cell>
          <cell r="J27">
            <v>0</v>
          </cell>
        </row>
        <row r="29">
          <cell r="A29" t="str">
            <v>Реконструкція  адміністративної будівлі по вул. Бидгощська,13 в м. Черкаси (з ПКД)</v>
          </cell>
          <cell r="G29">
            <v>0</v>
          </cell>
          <cell r="H29">
            <v>0</v>
          </cell>
          <cell r="I29">
            <v>1200</v>
          </cell>
          <cell r="J29">
            <v>0</v>
          </cell>
        </row>
        <row r="30">
          <cell r="A30" t="str">
            <v>Капітальний ремонт очисних споруд дощових вод в районі Чорного Яру (заміна фільтрів)(з ПКД)</v>
          </cell>
          <cell r="G30">
            <v>0</v>
          </cell>
          <cell r="H30">
            <v>0</v>
          </cell>
          <cell r="I30">
            <v>0</v>
          </cell>
          <cell r="J30">
            <v>943.8</v>
          </cell>
        </row>
        <row r="31">
          <cell r="A31" t="str">
            <v>Послуги з комплексного спеціального обстеження 
шляхопроводу по вул. Благовісній м. Черкаси(з ПКД)</v>
          </cell>
          <cell r="G31">
            <v>0</v>
          </cell>
          <cell r="H31">
            <v>0</v>
          </cell>
          <cell r="I31">
            <v>139.69999999999999</v>
          </cell>
          <cell r="J31">
            <v>0</v>
          </cell>
        </row>
        <row r="32">
          <cell r="A32" t="str">
            <v>Послуги з комплексного спеціального обстеження 
шляхопроводу по вул. Дахнівський  м. Черкаси (з ПКД)</v>
          </cell>
          <cell r="G32">
            <v>0</v>
          </cell>
          <cell r="H32">
            <v>0</v>
          </cell>
          <cell r="I32">
            <v>88.9</v>
          </cell>
          <cell r="J32">
            <v>0</v>
          </cell>
        </row>
        <row r="33">
          <cell r="A33" t="str">
            <v>Послуги з комплексного спеціального обстеження мосту по вул. Смілянській м. Черкаси (з ПКД)</v>
          </cell>
          <cell r="G33">
            <v>0</v>
          </cell>
          <cell r="H33">
            <v>0</v>
          </cell>
          <cell r="I33">
            <v>0</v>
          </cell>
          <cell r="J33">
            <v>5.7</v>
          </cell>
        </row>
        <row r="34">
          <cell r="A34" t="str">
            <v>Послуги з комплексного спеціального обстеження 
естакади  по проспекту Хіміків м. Черкаси (з ПКД)</v>
          </cell>
          <cell r="G34">
            <v>0</v>
          </cell>
          <cell r="H34">
            <v>0</v>
          </cell>
          <cell r="I34">
            <v>0</v>
          </cell>
          <cell r="J34">
            <v>1507.1</v>
          </cell>
        </row>
        <row r="35">
          <cell r="A35" t="str">
            <v>Послуги з комплексного спеціального обстеження
пішохідного мосту по  вул. Дахнівській м. Черкаси  (з ПКД)</v>
          </cell>
          <cell r="G35">
            <v>0</v>
          </cell>
          <cell r="H35">
            <v>0</v>
          </cell>
          <cell r="I35">
            <v>0</v>
          </cell>
          <cell r="J35">
            <v>50.9</v>
          </cell>
        </row>
        <row r="36">
          <cell r="A36" t="str">
            <v>Послуги з комплексного спеціального обстеження 
пішохідного мосту   вул. Одеській  м. Черкаси (з ПКД)</v>
          </cell>
          <cell r="G36">
            <v>0</v>
          </cell>
          <cell r="H36">
            <v>0</v>
          </cell>
          <cell r="I36">
            <v>0</v>
          </cell>
          <cell r="J36">
            <v>77.7</v>
          </cell>
        </row>
        <row r="37">
          <cell r="A37" t="str">
            <v>Капітальний ремонт зупинок громадського транспорту</v>
          </cell>
          <cell r="G37">
            <v>0</v>
          </cell>
          <cell r="H37">
            <v>0</v>
          </cell>
          <cell r="I37">
            <v>1500</v>
          </cell>
          <cell r="J37">
            <v>1500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тур. показ."/>
      <sheetName val="нат.показ.насосні"/>
      <sheetName val="Бюджет доходів грн"/>
      <sheetName val="бюджет енерго та мат витрат нат"/>
      <sheetName val="паливо зл.кан. "/>
      <sheetName val="бюджет цін на  енерго інші"/>
      <sheetName val="Бюджет енерго та мат.грн"/>
      <sheetName val="Бюджет запчастин натур"/>
      <sheetName val="бюджет цін на ЗЧ"/>
      <sheetName val="Бюджет ЗЧ грн"/>
      <sheetName val="Аморт(довід)"/>
      <sheetName val="Бюджет аморт від"/>
      <sheetName val="бюджет осн. зарплати"/>
      <sheetName val="бюджет дополн. ЗП"/>
      <sheetName val="бюджетОЗП ЗВ"/>
      <sheetName val="бюджет ДЗП ЗВ"/>
      <sheetName val="бюджет ЗП ЗВ"/>
      <sheetName val="зар.плата поіменно"/>
      <sheetName val="бюджет ЗП. грн"/>
      <sheetName val="бюджет нарахувань на ЗП"/>
      <sheetName val="зп працівників 2016"/>
      <sheetName val="зп адмін.персонала 2016"/>
      <sheetName val="Інформац.(накладні витрати)"/>
      <sheetName val="накладні витрати"/>
      <sheetName val="Звіт про фін.результати"/>
      <sheetName val="Бюджет ПДВ"/>
      <sheetName val="Бюджет Дт-Кт"/>
      <sheetName val="Рух грошов коштів"/>
      <sheetName val="Фінансовий план 2016"/>
      <sheetName val="Рух грошових коштів"/>
      <sheetName val="Основні показники"/>
      <sheetName val="1.Фінансовий результат"/>
      <sheetName val="2.Розрахунки з бюджетом"/>
      <sheetName val="3.Рух грош.коштів"/>
      <sheetName val="4.Кап.інвестиції"/>
      <sheetName val="Інша інформ.-3"/>
      <sheetName val="Інша інформ.-2"/>
      <sheetName val="5.Інша інфор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0">
          <cell r="X20">
            <v>1000</v>
          </cell>
        </row>
        <row r="23">
          <cell r="L23">
            <v>0</v>
          </cell>
          <cell r="X23">
            <v>0</v>
          </cell>
        </row>
      </sheetData>
      <sheetData sheetId="24" refreshError="1">
        <row r="21">
          <cell r="Q21">
            <v>15000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Інша інформація-3"/>
      <sheetName val="Інша інформація-2"/>
      <sheetName val="5.Інша інформація"/>
      <sheetName val="зп адм.перс."/>
      <sheetName val="зп робочи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9">
          <cell r="C7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workbookViewId="0">
      <selection sqref="A1:XFD1048576"/>
    </sheetView>
  </sheetViews>
  <sheetFormatPr defaultRowHeight="18.75"/>
  <cols>
    <col min="1" max="1" width="64.5703125" style="254" customWidth="1"/>
    <col min="2" max="2" width="9.7109375" style="243" customWidth="1"/>
    <col min="3" max="3" width="12.28515625" style="243" customWidth="1"/>
    <col min="4" max="4" width="14.85546875" style="243" customWidth="1"/>
    <col min="5" max="5" width="15" style="243" customWidth="1"/>
    <col min="6" max="6" width="13.140625" style="254" customWidth="1"/>
    <col min="7" max="7" width="12.28515625" style="254" customWidth="1"/>
    <col min="8" max="8" width="11.85546875" style="254" customWidth="1"/>
    <col min="9" max="9" width="12.140625" style="254" customWidth="1"/>
    <col min="10" max="10" width="11.85546875" style="254" customWidth="1"/>
    <col min="11" max="11" width="10" style="254" customWidth="1"/>
    <col min="12" max="12" width="9.5703125" style="254" customWidth="1"/>
    <col min="13" max="14" width="9.140625" style="254"/>
    <col min="15" max="15" width="10.5703125" style="254" customWidth="1"/>
    <col min="16" max="16384" width="9.140625" style="254"/>
  </cols>
  <sheetData>
    <row r="1" spans="1:10" ht="25.5" customHeight="1">
      <c r="G1" s="3"/>
      <c r="H1" s="269" t="s">
        <v>0</v>
      </c>
      <c r="I1" s="269"/>
      <c r="J1" s="269"/>
    </row>
    <row r="2" spans="1:10" ht="25.5" customHeight="1">
      <c r="A2" s="251"/>
      <c r="B2" s="254"/>
    </row>
    <row r="3" spans="1:10" ht="25.5" customHeight="1">
      <c r="A3" s="268" t="s">
        <v>1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ht="25.5" customHeight="1">
      <c r="A4" s="268" t="s">
        <v>2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25.5" customHeight="1">
      <c r="A5" s="270" t="s">
        <v>3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25.5" customHeight="1">
      <c r="A6" s="271" t="s">
        <v>4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ht="25.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25.5" customHeight="1">
      <c r="A8" s="268" t="s">
        <v>5</v>
      </c>
      <c r="B8" s="268"/>
      <c r="C8" s="268"/>
      <c r="D8" s="268"/>
      <c r="E8" s="268"/>
      <c r="F8" s="268"/>
      <c r="G8" s="268"/>
      <c r="H8" s="268"/>
      <c r="I8" s="268"/>
      <c r="J8" s="268"/>
    </row>
    <row r="9" spans="1:10" ht="25.5" customHeight="1">
      <c r="B9" s="5"/>
      <c r="C9" s="252"/>
      <c r="D9" s="252"/>
      <c r="E9" s="252"/>
      <c r="F9" s="5"/>
      <c r="G9" s="5"/>
      <c r="H9" s="5"/>
      <c r="I9" s="5"/>
      <c r="J9" s="5"/>
    </row>
    <row r="10" spans="1:10" ht="25.5" customHeight="1">
      <c r="A10" s="282" t="s">
        <v>6</v>
      </c>
      <c r="B10" s="275" t="s">
        <v>7</v>
      </c>
      <c r="C10" s="283" t="s">
        <v>8</v>
      </c>
      <c r="D10" s="283" t="s">
        <v>9</v>
      </c>
      <c r="E10" s="286" t="s">
        <v>10</v>
      </c>
      <c r="F10" s="288" t="s">
        <v>11</v>
      </c>
      <c r="G10" s="275" t="s">
        <v>12</v>
      </c>
      <c r="H10" s="275"/>
      <c r="I10" s="275"/>
      <c r="J10" s="275"/>
    </row>
    <row r="11" spans="1:10" ht="25.5" customHeight="1">
      <c r="A11" s="282"/>
      <c r="B11" s="275"/>
      <c r="C11" s="284"/>
      <c r="D11" s="285"/>
      <c r="E11" s="287"/>
      <c r="F11" s="289"/>
      <c r="G11" s="253" t="s">
        <v>13</v>
      </c>
      <c r="H11" s="253" t="s">
        <v>14</v>
      </c>
      <c r="I11" s="253" t="s">
        <v>15</v>
      </c>
      <c r="J11" s="253" t="s">
        <v>16</v>
      </c>
    </row>
    <row r="12" spans="1:10" ht="25.5" customHeight="1">
      <c r="A12" s="247">
        <v>1</v>
      </c>
      <c r="B12" s="244">
        <v>2</v>
      </c>
      <c r="C12" s="244">
        <v>3</v>
      </c>
      <c r="D12" s="244">
        <v>4</v>
      </c>
      <c r="E12" s="244">
        <v>5</v>
      </c>
      <c r="F12" s="244">
        <v>6</v>
      </c>
      <c r="G12" s="244">
        <v>7</v>
      </c>
      <c r="H12" s="244">
        <v>8</v>
      </c>
      <c r="I12" s="244">
        <v>9</v>
      </c>
      <c r="J12" s="244">
        <v>10</v>
      </c>
    </row>
    <row r="13" spans="1:10" ht="25.5" customHeight="1">
      <c r="A13" s="276" t="s">
        <v>17</v>
      </c>
      <c r="B13" s="276"/>
      <c r="C13" s="276"/>
      <c r="D13" s="276"/>
      <c r="E13" s="276"/>
      <c r="F13" s="276"/>
      <c r="G13" s="276"/>
      <c r="H13" s="276"/>
      <c r="I13" s="276"/>
      <c r="J13" s="276"/>
    </row>
    <row r="14" spans="1:10" ht="25.5" customHeight="1">
      <c r="A14" s="10" t="s">
        <v>18</v>
      </c>
      <c r="B14" s="247">
        <f>'[1]1.Фінансовий результат'!B16</f>
        <v>1040</v>
      </c>
      <c r="C14" s="11">
        <f>'[2]фінансовий результат'!C16</f>
        <v>23958.9</v>
      </c>
      <c r="D14" s="11">
        <f>'[2]фінансовий результат'!D16</f>
        <v>24121.4</v>
      </c>
      <c r="E14" s="11">
        <f>'[2]фінансовий результат'!E16</f>
        <v>39003.699999999997</v>
      </c>
      <c r="F14" s="11">
        <f>'[2]фінансовий результат'!F16</f>
        <v>48101.5</v>
      </c>
      <c r="G14" s="11">
        <f>'[2]фінансовий результат'!G16</f>
        <v>3062.3</v>
      </c>
      <c r="H14" s="11">
        <f>'[2]фінансовий результат'!H16</f>
        <v>10796.5</v>
      </c>
      <c r="I14" s="11">
        <f>'[2]фінансовий результат'!I16</f>
        <v>16570.2</v>
      </c>
      <c r="J14" s="11">
        <f>'[2]фінансовий результат'!J16</f>
        <v>17672.400000000001</v>
      </c>
    </row>
    <row r="15" spans="1:10" ht="25.5" customHeight="1">
      <c r="A15" s="10" t="s">
        <v>19</v>
      </c>
      <c r="B15" s="247">
        <f>'[1]1.Фінансовий результат'!B17</f>
        <v>1050</v>
      </c>
      <c r="C15" s="11">
        <f>'[2]фінансовий результат'!C17</f>
        <v>22622.400000000001</v>
      </c>
      <c r="D15" s="11">
        <f>'[2]фінансовий результат'!D17</f>
        <v>22821.9</v>
      </c>
      <c r="E15" s="11">
        <f>'[2]фінансовий результат'!E17</f>
        <v>35266.5</v>
      </c>
      <c r="F15" s="11">
        <f>'[2]фінансовий результат'!F17</f>
        <v>42197.7</v>
      </c>
      <c r="G15" s="11">
        <f>'[2]фінансовий результат'!G17</f>
        <v>2348.4</v>
      </c>
      <c r="H15" s="11">
        <f>'[2]фінансовий результат'!H17</f>
        <v>12062.6</v>
      </c>
      <c r="I15" s="11">
        <f>'[2]фінансовий результат'!I17</f>
        <v>14551</v>
      </c>
      <c r="J15" s="11">
        <f>'[2]фінансовий результат'!J17</f>
        <v>13235.7</v>
      </c>
    </row>
    <row r="16" spans="1:10" ht="25.5" customHeight="1">
      <c r="A16" s="12" t="s">
        <v>20</v>
      </c>
      <c r="B16" s="246">
        <f>'[1]1.Фінансовий результат'!B30</f>
        <v>1060</v>
      </c>
      <c r="C16" s="14">
        <f>'[2]фінансовий результат'!C26</f>
        <v>1336.5</v>
      </c>
      <c r="D16" s="14">
        <f>'[2]фінансовий результат'!D26</f>
        <v>1299.5</v>
      </c>
      <c r="E16" s="14">
        <f>'[2]фінансовий результат'!E26</f>
        <v>3737.2</v>
      </c>
      <c r="F16" s="14">
        <f>'[2]фінансовий результат'!F26</f>
        <v>5903.8</v>
      </c>
      <c r="G16" s="14">
        <f>'[2]фінансовий результат'!G26</f>
        <v>713.9</v>
      </c>
      <c r="H16" s="14">
        <f>'[2]фінансовий результат'!H26</f>
        <v>-1266.0999999999999</v>
      </c>
      <c r="I16" s="14">
        <f>'[2]фінансовий результат'!I26</f>
        <v>2019.2</v>
      </c>
      <c r="J16" s="14">
        <f>'[2]фінансовий результат'!J26</f>
        <v>4436.7</v>
      </c>
    </row>
    <row r="17" spans="1:10" ht="25.5" customHeight="1">
      <c r="A17" s="10" t="s">
        <v>21</v>
      </c>
      <c r="B17" s="247">
        <f>'[1]1.Фінансовий результат'!B31</f>
        <v>1070</v>
      </c>
      <c r="C17" s="11">
        <f>'[2]фінансовий результат'!C27</f>
        <v>371.7</v>
      </c>
      <c r="D17" s="11">
        <f>'[2]фінансовий результат'!D27</f>
        <v>506.6</v>
      </c>
      <c r="E17" s="11">
        <f>'[2]фінансовий результат'!E27</f>
        <v>195</v>
      </c>
      <c r="F17" s="11">
        <f>'[2]фінансовий результат'!F27</f>
        <v>139.30000000000001</v>
      </c>
      <c r="G17" s="11">
        <f>'[2]фінансовий результат'!G27</f>
        <v>0</v>
      </c>
      <c r="H17" s="11">
        <f>'[2]фінансовий результат'!H27</f>
        <v>44.3</v>
      </c>
      <c r="I17" s="11">
        <f>'[2]фінансовий результат'!I27</f>
        <v>80</v>
      </c>
      <c r="J17" s="11">
        <f>'[2]фінансовий результат'!J27</f>
        <v>15</v>
      </c>
    </row>
    <row r="18" spans="1:10" ht="25.5" customHeight="1">
      <c r="A18" s="10" t="s">
        <v>22</v>
      </c>
      <c r="B18" s="247">
        <f>'[1]1.Фінансовий результат'!B34</f>
        <v>1080</v>
      </c>
      <c r="C18" s="11">
        <f>'[2]фінансовий результат'!C29</f>
        <v>1224.0999999999999</v>
      </c>
      <c r="D18" s="11">
        <f>'[2]фінансовий результат'!D29</f>
        <v>2009.1</v>
      </c>
      <c r="E18" s="11">
        <f>'[2]фінансовий результат'!E29</f>
        <v>3932.1</v>
      </c>
      <c r="F18" s="11">
        <f>'[2]фінансовий результат'!F29</f>
        <v>5483.3</v>
      </c>
      <c r="G18" s="11">
        <f>'[2]фінансовий результат'!G29</f>
        <v>765</v>
      </c>
      <c r="H18" s="11">
        <f>'[2]фінансовий результат'!H29</f>
        <v>1183</v>
      </c>
      <c r="I18" s="11">
        <f>'[2]фінансовий результат'!I29</f>
        <v>1317.1</v>
      </c>
      <c r="J18" s="11">
        <f>'[2]фінансовий результат'!J29</f>
        <v>2218.1999999999998</v>
      </c>
    </row>
    <row r="19" spans="1:10" ht="25.5" customHeight="1">
      <c r="A19" s="10" t="s">
        <v>23</v>
      </c>
      <c r="B19" s="247">
        <f>'[1]1.Фінансовий результат'!B62</f>
        <v>1110</v>
      </c>
      <c r="C19" s="11">
        <f>'[1]1.Фінансовий результат'!C62</f>
        <v>0</v>
      </c>
      <c r="D19" s="11">
        <f>'[1]1.Фінансовий результат'!D62</f>
        <v>0</v>
      </c>
      <c r="E19" s="11">
        <f>'[1]1.Фінансовий результат'!E62</f>
        <v>0</v>
      </c>
      <c r="F19" s="11">
        <f>'[1]1.Фінансовий результат'!F62</f>
        <v>0</v>
      </c>
      <c r="G19" s="11">
        <f>'[1]1.Фінансовий результат'!G62</f>
        <v>0</v>
      </c>
      <c r="H19" s="11">
        <f>'[1]1.Фінансовий результат'!H62</f>
        <v>0</v>
      </c>
      <c r="I19" s="11">
        <f>'[1]1.Фінансовий результат'!I62</f>
        <v>0</v>
      </c>
      <c r="J19" s="11">
        <f>'[1]1.Фінансовий результат'!J62</f>
        <v>0</v>
      </c>
    </row>
    <row r="20" spans="1:10" ht="25.5" customHeight="1">
      <c r="A20" s="10" t="s">
        <v>24</v>
      </c>
      <c r="B20" s="247">
        <f>'[1]1.Фінансовий результат'!B69</f>
        <v>1120</v>
      </c>
      <c r="C20" s="11">
        <f>'[2]фінансовий результат'!C60</f>
        <v>483.6</v>
      </c>
      <c r="D20" s="11">
        <f>'[2]фінансовий результат'!D60</f>
        <v>308</v>
      </c>
      <c r="E20" s="11">
        <f>'[2]фінансовий результат'!E60</f>
        <v>0</v>
      </c>
      <c r="F20" s="11">
        <f>'[2]фінансовий результат'!F60</f>
        <v>559.6</v>
      </c>
      <c r="G20" s="11">
        <f>'[2]фінансовий результат'!G60</f>
        <v>0</v>
      </c>
      <c r="H20" s="11">
        <f>'[2]фінансовий результат'!H60</f>
        <v>0</v>
      </c>
      <c r="I20" s="11">
        <f>'[2]фінансовий результат'!I60</f>
        <v>50.5</v>
      </c>
      <c r="J20" s="11">
        <f>'[2]фінансовий результат'!J60</f>
        <v>509.1</v>
      </c>
    </row>
    <row r="21" spans="1:10" ht="25.5" customHeight="1">
      <c r="A21" s="15" t="s">
        <v>25</v>
      </c>
      <c r="B21" s="16">
        <f>'[1]1.Фінансовий результат'!B79</f>
        <v>1130</v>
      </c>
      <c r="C21" s="17">
        <f>'[2]фінансовий результат'!C75</f>
        <v>0.5</v>
      </c>
      <c r="D21" s="17">
        <f>'[2]фінансовий результат'!D75</f>
        <v>-511</v>
      </c>
      <c r="E21" s="17">
        <f>'[2]фінансовий результат'!E75</f>
        <v>0.1</v>
      </c>
      <c r="F21" s="17">
        <f>'[2]фінансовий результат'!F75</f>
        <v>0.2</v>
      </c>
      <c r="G21" s="17">
        <f>'[2]фінансовий результат'!G75</f>
        <v>-51.1</v>
      </c>
      <c r="H21" s="17">
        <f>'[2]фінансовий результат'!H75</f>
        <v>-2404.8000000000002</v>
      </c>
      <c r="I21" s="17">
        <f>'[2]фінансовий результат'!I75</f>
        <v>731.6</v>
      </c>
      <c r="J21" s="17">
        <f>'[2]фінансовий результат'!J75</f>
        <v>1724.4</v>
      </c>
    </row>
    <row r="22" spans="1:10" ht="25.5" customHeight="1">
      <c r="A22" s="18" t="s">
        <v>26</v>
      </c>
      <c r="B22" s="247">
        <f>'[1]1.Фінансовий результат'!B80</f>
        <v>1140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25.5" customHeight="1">
      <c r="A23" s="18" t="s">
        <v>27</v>
      </c>
      <c r="B23" s="247">
        <f>'[1]1.Фінансовий результат'!B81</f>
        <v>1150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25.5" customHeight="1">
      <c r="A24" s="10" t="s">
        <v>28</v>
      </c>
      <c r="B24" s="247">
        <f>'[1]1.Фінансовий результат'!B82</f>
        <v>1160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25.5" customHeight="1">
      <c r="A25" s="10" t="s">
        <v>29</v>
      </c>
      <c r="B25" s="247">
        <f>'[1]1.Фінансовий результат'!B83</f>
        <v>1170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25.5" customHeight="1">
      <c r="A26" s="19" t="s">
        <v>30</v>
      </c>
      <c r="B26" s="246">
        <f>'[1]1.Фінансовий результат'!B84</f>
        <v>1200</v>
      </c>
      <c r="C26" s="14">
        <f>'[2]фінансовий результат'!C81</f>
        <v>0.5</v>
      </c>
      <c r="D26" s="14">
        <f>'[2]фінансовий результат'!D81</f>
        <v>-511</v>
      </c>
      <c r="E26" s="14">
        <f>'[2]фінансовий результат'!E81</f>
        <v>0.1</v>
      </c>
      <c r="F26" s="14">
        <f>'[2]фінансовий результат'!F81</f>
        <v>0.2</v>
      </c>
      <c r="G26" s="14">
        <f>'[2]фінансовий результат'!G81</f>
        <v>-51.1</v>
      </c>
      <c r="H26" s="14">
        <f>'[2]фінансовий результат'!H81</f>
        <v>-2404.8000000000002</v>
      </c>
      <c r="I26" s="14">
        <f>'[2]фінансовий результат'!I81</f>
        <v>731.6</v>
      </c>
      <c r="J26" s="14">
        <f>'[2]фінансовий результат'!J81</f>
        <v>1724.4</v>
      </c>
    </row>
    <row r="27" spans="1:10" ht="25.5" customHeight="1">
      <c r="A27" s="20" t="s">
        <v>31</v>
      </c>
      <c r="B27" s="247">
        <f>'[1]1.Фінансовий результат'!B85</f>
        <v>1210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25.5" customHeight="1">
      <c r="A28" s="15" t="s">
        <v>32</v>
      </c>
      <c r="B28" s="16">
        <f>'[1]1.Фінансовий результат'!B87</f>
        <v>1230</v>
      </c>
      <c r="C28" s="17">
        <f>'[2]фінансовий результат'!C84</f>
        <v>0.5</v>
      </c>
      <c r="D28" s="17">
        <f>'[2]фінансовий результат'!D84</f>
        <v>-511</v>
      </c>
      <c r="E28" s="17">
        <f>'[2]фінансовий результат'!E84</f>
        <v>0.1</v>
      </c>
      <c r="F28" s="17">
        <f>'[2]фінансовий результат'!F84</f>
        <v>0.2</v>
      </c>
      <c r="G28" s="17">
        <f>'[2]фінансовий результат'!G84</f>
        <v>-51.1</v>
      </c>
      <c r="H28" s="17">
        <f>'[2]фінансовий результат'!H84</f>
        <v>-2404.8000000000002</v>
      </c>
      <c r="I28" s="17">
        <f>'[2]фінансовий результат'!I84</f>
        <v>731.6</v>
      </c>
      <c r="J28" s="17">
        <f>'[2]фінансовий результат'!J84</f>
        <v>1724.4</v>
      </c>
    </row>
    <row r="29" spans="1:10" ht="25.5" customHeight="1">
      <c r="A29" s="277" t="s">
        <v>33</v>
      </c>
      <c r="B29" s="277"/>
      <c r="C29" s="277"/>
      <c r="D29" s="277"/>
      <c r="E29" s="277"/>
      <c r="F29" s="277"/>
      <c r="G29" s="277"/>
      <c r="H29" s="277"/>
      <c r="I29" s="277"/>
      <c r="J29" s="277"/>
    </row>
    <row r="30" spans="1:10" ht="25.5" customHeight="1">
      <c r="A30" s="21" t="s">
        <v>34</v>
      </c>
      <c r="B30" s="247">
        <f>'[1]2. Розрахунки з бюджетом'!B20</f>
        <v>2100</v>
      </c>
      <c r="C30" s="11">
        <f>'[2]розрахунки з бюджетом'!C9</f>
        <v>0</v>
      </c>
      <c r="D30" s="11">
        <f>'[2]розрахунки з бюджетом'!D9</f>
        <v>0</v>
      </c>
      <c r="E30" s="11">
        <f>'[2]розрахунки з бюджетом'!E9</f>
        <v>0</v>
      </c>
      <c r="F30" s="11">
        <f>'[2]розрахунки з бюджетом'!F9</f>
        <v>0</v>
      </c>
      <c r="G30" s="11">
        <f>'[2]розрахунки з бюджетом'!G9</f>
        <v>0</v>
      </c>
      <c r="H30" s="11">
        <f>'[2]розрахунки з бюджетом'!H9</f>
        <v>0</v>
      </c>
      <c r="I30" s="11">
        <f>'[2]розрахунки з бюджетом'!I9</f>
        <v>0</v>
      </c>
      <c r="J30" s="11">
        <f>'[2]розрахунки з бюджетом'!J9</f>
        <v>0</v>
      </c>
    </row>
    <row r="31" spans="1:10" ht="25.5" customHeight="1">
      <c r="A31" s="22" t="s">
        <v>35</v>
      </c>
      <c r="B31" s="247">
        <f>'[1]2. Розрахунки з бюджетом'!B21</f>
        <v>2110</v>
      </c>
      <c r="C31" s="11">
        <f>'[2]розрахунки з бюджетом'!C19</f>
        <v>0</v>
      </c>
      <c r="D31" s="11">
        <f>'[2]розрахунки з бюджетом'!D19</f>
        <v>0</v>
      </c>
      <c r="E31" s="11">
        <f>'[2]розрахунки з бюджетом'!E19</f>
        <v>0</v>
      </c>
      <c r="F31" s="11">
        <f>'[2]розрахунки з бюджетом'!F19</f>
        <v>0</v>
      </c>
      <c r="G31" s="11">
        <f>'[2]розрахунки з бюджетом'!G19</f>
        <v>0</v>
      </c>
      <c r="H31" s="11">
        <f>'[2]розрахунки з бюджетом'!H19</f>
        <v>0</v>
      </c>
      <c r="I31" s="11">
        <f>'[2]розрахунки з бюджетом'!I19</f>
        <v>0</v>
      </c>
      <c r="J31" s="11">
        <f>'[2]розрахунки з бюджетом'!J19</f>
        <v>0</v>
      </c>
    </row>
    <row r="32" spans="1:10" ht="25.5" customHeight="1">
      <c r="A32" s="22" t="s">
        <v>36</v>
      </c>
      <c r="B32" s="247">
        <f>'[1]2. Розрахунки з бюджетом'!B22</f>
        <v>2120</v>
      </c>
      <c r="C32" s="11">
        <v>179.2</v>
      </c>
      <c r="D32" s="11">
        <f>'[2]розрахунки з бюджетом'!D20</f>
        <v>137.19999999999999</v>
      </c>
      <c r="E32" s="11">
        <f>'[2]розрахунки з бюджетом'!E20</f>
        <v>2609.4</v>
      </c>
      <c r="F32" s="11">
        <f>'[2]розрахунки з бюджетом'!F20</f>
        <v>911</v>
      </c>
      <c r="G32" s="11">
        <f>'[2]розрахунки з бюджетом'!G20</f>
        <v>6</v>
      </c>
      <c r="H32" s="11">
        <f>'[2]розрахунки з бюджетом'!H20</f>
        <v>32.9</v>
      </c>
      <c r="I32" s="11">
        <f>'[2]розрахунки з бюджетом'!I20</f>
        <v>475.1</v>
      </c>
      <c r="J32" s="11">
        <f>'[2]розрахунки з бюджетом'!J20</f>
        <v>397</v>
      </c>
    </row>
    <row r="33" spans="1:10" ht="25.5" customHeight="1">
      <c r="A33" s="22" t="s">
        <v>37</v>
      </c>
      <c r="B33" s="247">
        <f>'[1]2. Розрахунки з бюджетом'!B23</f>
        <v>2130</v>
      </c>
      <c r="C33" s="11">
        <f>'[2]розрахунки з бюджетом'!C21</f>
        <v>0</v>
      </c>
      <c r="D33" s="11">
        <f>'[2]розрахунки з бюджетом'!D21</f>
        <v>0</v>
      </c>
      <c r="E33" s="11">
        <f>'[2]розрахунки з бюджетом'!E21</f>
        <v>0</v>
      </c>
      <c r="F33" s="11">
        <f>'[2]розрахунки з бюджетом'!F21</f>
        <v>0</v>
      </c>
      <c r="G33" s="11">
        <f>'[2]розрахунки з бюджетом'!G21</f>
        <v>0</v>
      </c>
      <c r="H33" s="11">
        <f>'[2]розрахунки з бюджетом'!H21</f>
        <v>0</v>
      </c>
      <c r="I33" s="11">
        <f>'[2]розрахунки з бюджетом'!I21</f>
        <v>0</v>
      </c>
      <c r="J33" s="11">
        <f>'[2]розрахунки з бюджетом'!J21</f>
        <v>0</v>
      </c>
    </row>
    <row r="34" spans="1:10" ht="25.5" customHeight="1">
      <c r="A34" s="21" t="s">
        <v>38</v>
      </c>
      <c r="B34" s="247">
        <f>'[1]2. Розрахунки з бюджетом'!B24</f>
        <v>2140</v>
      </c>
      <c r="C34" s="11">
        <f>'[2]розрахунки з бюджетом'!C22</f>
        <v>449.8</v>
      </c>
      <c r="D34" s="11">
        <f>'[2]розрахунки з бюджетом'!D22</f>
        <v>889.8</v>
      </c>
      <c r="E34" s="11">
        <f>'[2]розрахунки з бюджетом'!E22</f>
        <v>1648.6</v>
      </c>
      <c r="F34" s="11">
        <f>'[2]розрахунки з бюджетом'!F22</f>
        <v>2306.1999999999998</v>
      </c>
      <c r="G34" s="11">
        <f>'[2]розрахунки з бюджетом'!G22</f>
        <v>458.4</v>
      </c>
      <c r="H34" s="11">
        <f>'[2]розрахунки з бюджетом'!H22</f>
        <v>539.29999999999995</v>
      </c>
      <c r="I34" s="11">
        <f>'[2]розрахунки з бюджетом'!I22</f>
        <v>652.70000000000005</v>
      </c>
      <c r="J34" s="11">
        <f>'[2]розрахунки з бюджетом'!J22</f>
        <v>655.8</v>
      </c>
    </row>
    <row r="35" spans="1:10" ht="25.5" customHeight="1">
      <c r="A35" s="21" t="s">
        <v>39</v>
      </c>
      <c r="B35" s="247">
        <f>'[1]2. Розрахунки з бюджетом'!B36</f>
        <v>2150</v>
      </c>
      <c r="C35" s="11">
        <f>'[2]розрахунки з бюджетом'!C34</f>
        <v>0</v>
      </c>
      <c r="D35" s="11">
        <f>'[2]розрахунки з бюджетом'!D34</f>
        <v>946.5</v>
      </c>
      <c r="E35" s="11">
        <f>'[2]розрахунки з бюджетом'!E34</f>
        <v>0</v>
      </c>
      <c r="F35" s="11">
        <f>'[2]розрахунки з бюджетом'!F34</f>
        <v>2414.1</v>
      </c>
      <c r="G35" s="11">
        <f>'[2]розрахунки з бюджетом'!G34</f>
        <v>453.4</v>
      </c>
      <c r="H35" s="11">
        <f>'[2]розрахунки з бюджетом'!H34</f>
        <v>550.6</v>
      </c>
      <c r="I35" s="11">
        <f>'[2]розрахунки з бюджетом'!I34</f>
        <v>703.3</v>
      </c>
      <c r="J35" s="11">
        <f>'[2]розрахунки з бюджетом'!J34</f>
        <v>706.8</v>
      </c>
    </row>
    <row r="36" spans="1:10" ht="25.5" customHeight="1">
      <c r="A36" s="23" t="s">
        <v>40</v>
      </c>
      <c r="B36" s="246">
        <f>'[1]2. Розрахунки з бюджетом'!B37</f>
        <v>2200</v>
      </c>
      <c r="C36" s="14">
        <f>'[2]розрахунки з бюджетом'!C35</f>
        <v>828.7</v>
      </c>
      <c r="D36" s="14">
        <f>'[2]розрахунки з бюджетом'!D35</f>
        <v>1973.5</v>
      </c>
      <c r="E36" s="14">
        <f>'[2]розрахунки з бюджетом'!E35</f>
        <v>4375.8</v>
      </c>
      <c r="F36" s="14">
        <f>'[2]розрахунки з бюджетом'!F35</f>
        <v>5631.3</v>
      </c>
      <c r="G36" s="14">
        <f>'[2]розрахунки з бюджетом'!G35</f>
        <v>917.8</v>
      </c>
      <c r="H36" s="14">
        <f>'[2]розрахунки з бюджетом'!H35</f>
        <v>1122.8</v>
      </c>
      <c r="I36" s="14">
        <f>'[2]розрахунки з бюджетом'!I35</f>
        <v>1831.1</v>
      </c>
      <c r="J36" s="14">
        <f>'[2]розрахунки з бюджетом'!J35</f>
        <v>1759.6</v>
      </c>
    </row>
    <row r="37" spans="1:10" ht="25.5" customHeight="1">
      <c r="A37" s="277" t="s">
        <v>41</v>
      </c>
      <c r="B37" s="277"/>
      <c r="C37" s="277"/>
      <c r="D37" s="277"/>
      <c r="E37" s="277"/>
      <c r="F37" s="277"/>
      <c r="G37" s="277"/>
      <c r="H37" s="277"/>
      <c r="I37" s="277"/>
      <c r="J37" s="277"/>
    </row>
    <row r="38" spans="1:10" ht="25.5" customHeight="1">
      <c r="A38" s="23" t="s">
        <v>42</v>
      </c>
      <c r="B38" s="246">
        <f>'[1]3. Рух грошових коштів'!B66</f>
        <v>3600</v>
      </c>
      <c r="C38" s="14">
        <f>'[2]рух грош.коштів'!C67</f>
        <v>0</v>
      </c>
      <c r="D38" s="14">
        <f>'[2]рух грош.коштів'!D67</f>
        <v>0</v>
      </c>
      <c r="E38" s="14">
        <f>'[2]рух грош.коштів'!E67</f>
        <v>0</v>
      </c>
      <c r="F38" s="14">
        <f>'[2]рух грош.коштів'!F67</f>
        <v>0</v>
      </c>
      <c r="G38" s="14">
        <f>'[2]рух грош.коштів'!G67</f>
        <v>0</v>
      </c>
      <c r="H38" s="14">
        <f>'[2]рух грош.коштів'!H67</f>
        <v>0</v>
      </c>
      <c r="I38" s="14">
        <f>'[2]рух грош.коштів'!I67</f>
        <v>0</v>
      </c>
      <c r="J38" s="14">
        <f>'[2]рух грош.коштів'!J67</f>
        <v>0</v>
      </c>
    </row>
    <row r="39" spans="1:10" ht="25.5" customHeight="1">
      <c r="A39" s="21" t="s">
        <v>43</v>
      </c>
      <c r="B39" s="247">
        <f>'[1]3. Рух грошових коштів'!B21</f>
        <v>3090</v>
      </c>
      <c r="C39" s="11">
        <f>'[2]рух грош.коштів'!C18</f>
        <v>0.5</v>
      </c>
      <c r="D39" s="11">
        <f>'[2]рух грош.коштів'!D18</f>
        <v>-511</v>
      </c>
      <c r="E39" s="11">
        <f>'[2]рух грош.коштів'!E18</f>
        <v>0.1</v>
      </c>
      <c r="F39" s="11">
        <f>'[2]рух грош.коштів'!F18</f>
        <v>0.2</v>
      </c>
      <c r="G39" s="11">
        <f>'[2]рух грош.коштів'!G18</f>
        <v>-51.1</v>
      </c>
      <c r="H39" s="11">
        <f>'[2]рух грош.коштів'!H18</f>
        <v>-2404.8000000000002</v>
      </c>
      <c r="I39" s="11">
        <f>'[2]рух грош.коштів'!I18</f>
        <v>731.6</v>
      </c>
      <c r="J39" s="11">
        <f>'[2]рух грош.коштів'!J18</f>
        <v>1724.4</v>
      </c>
    </row>
    <row r="40" spans="1:10" ht="25.5" customHeight="1">
      <c r="A40" s="21" t="s">
        <v>44</v>
      </c>
      <c r="B40" s="247">
        <f>'[1]3. Рух грошових коштів'!B38</f>
        <v>3320</v>
      </c>
      <c r="C40" s="11">
        <f>'[2]рух грош.коштів'!C39</f>
        <v>0</v>
      </c>
      <c r="D40" s="11">
        <f>'[2]рух грош.коштів'!D39</f>
        <v>0</v>
      </c>
      <c r="E40" s="11">
        <f>'[2]рух грош.коштів'!E39</f>
        <v>0</v>
      </c>
      <c r="F40" s="11">
        <f>'[2]рух грош.коштів'!F39</f>
        <v>0</v>
      </c>
      <c r="G40" s="11">
        <f>'[2]рух грош.коштів'!G39</f>
        <v>0</v>
      </c>
      <c r="H40" s="11">
        <f>'[2]рух грош.коштів'!H39</f>
        <v>0</v>
      </c>
      <c r="I40" s="11">
        <f>'[2]рух грош.коштів'!I39</f>
        <v>0</v>
      </c>
      <c r="J40" s="11">
        <f>'[2]рух грош.коштів'!J39</f>
        <v>0</v>
      </c>
    </row>
    <row r="41" spans="1:10" ht="25.5" customHeight="1">
      <c r="A41" s="21" t="s">
        <v>45</v>
      </c>
      <c r="B41" s="247">
        <f>'[1]3. Рух грошових коштів'!B64</f>
        <v>3580</v>
      </c>
      <c r="C41" s="11">
        <f>'[2]рух грош.коштів'!C65</f>
        <v>0</v>
      </c>
      <c r="D41" s="11">
        <f>'[2]рух грош.коштів'!D65</f>
        <v>0</v>
      </c>
      <c r="E41" s="11">
        <f>'[2]рух грош.коштів'!E65</f>
        <v>0</v>
      </c>
      <c r="F41" s="11">
        <f>'[2]рух грош.коштів'!F65</f>
        <v>0</v>
      </c>
      <c r="G41" s="11">
        <f>'[2]рух грош.коштів'!G65</f>
        <v>0</v>
      </c>
      <c r="H41" s="11">
        <f>'[2]рух грош.коштів'!H65</f>
        <v>0</v>
      </c>
      <c r="I41" s="11">
        <f>'[2]рух грош.коштів'!I65</f>
        <v>0</v>
      </c>
      <c r="J41" s="11">
        <f>'[2]рух грош.коштів'!J65</f>
        <v>0</v>
      </c>
    </row>
    <row r="42" spans="1:10" ht="25.5" customHeight="1">
      <c r="A42" s="21" t="s">
        <v>46</v>
      </c>
      <c r="B42" s="247">
        <f>'[1]3. Рух грошових коштів'!B67</f>
        <v>3610</v>
      </c>
      <c r="C42" s="11">
        <f>'[2]рух грош.коштів'!C68</f>
        <v>0</v>
      </c>
      <c r="D42" s="11">
        <f>'[2]рух грош.коштів'!D68</f>
        <v>0</v>
      </c>
      <c r="E42" s="11">
        <f>'[2]рух грош.коштів'!E68</f>
        <v>0</v>
      </c>
      <c r="F42" s="11">
        <f>'[2]рух грош.коштів'!F68</f>
        <v>0</v>
      </c>
      <c r="G42" s="11">
        <f>'[2]рух грош.коштів'!G68</f>
        <v>0</v>
      </c>
      <c r="H42" s="11">
        <f>'[2]рух грош.коштів'!H68</f>
        <v>0</v>
      </c>
      <c r="I42" s="11">
        <f>'[2]рух грош.коштів'!I68</f>
        <v>0</v>
      </c>
      <c r="J42" s="11">
        <f>'[2]рух грош.коштів'!J68</f>
        <v>0</v>
      </c>
    </row>
    <row r="43" spans="1:10" ht="25.5" customHeight="1">
      <c r="A43" s="23" t="s">
        <v>47</v>
      </c>
      <c r="B43" s="246">
        <f>'[1]3. Рух грошових коштів'!B68</f>
        <v>3620</v>
      </c>
      <c r="C43" s="14">
        <f>'[2]рух грош.коштів'!C69</f>
        <v>0.5</v>
      </c>
      <c r="D43" s="14">
        <f>'[2]рух грош.коштів'!D69</f>
        <v>-511</v>
      </c>
      <c r="E43" s="14">
        <f>'[2]рух грош.коштів'!E69</f>
        <v>0.1</v>
      </c>
      <c r="F43" s="14">
        <f>'[2]рух грош.коштів'!F69</f>
        <v>0.2</v>
      </c>
      <c r="G43" s="14">
        <f>'[2]рух грош.коштів'!G69</f>
        <v>-51.1</v>
      </c>
      <c r="H43" s="14">
        <f>'[2]рух грош.коштів'!H69</f>
        <v>-2404.8000000000002</v>
      </c>
      <c r="I43" s="14">
        <f>'[2]рух грош.коштів'!I69</f>
        <v>731.6</v>
      </c>
      <c r="J43" s="14">
        <f>'[2]рух грош.коштів'!J69</f>
        <v>1724.4</v>
      </c>
    </row>
    <row r="44" spans="1:10" ht="25.5" customHeight="1">
      <c r="A44" s="278" t="s">
        <v>48</v>
      </c>
      <c r="B44" s="279"/>
      <c r="C44" s="279"/>
      <c r="D44" s="279"/>
      <c r="E44" s="279"/>
      <c r="F44" s="279"/>
      <c r="G44" s="279"/>
      <c r="H44" s="279"/>
      <c r="I44" s="279"/>
      <c r="J44" s="280"/>
    </row>
    <row r="45" spans="1:10" s="24" customFormat="1" ht="25.5" customHeight="1">
      <c r="A45" s="21" t="s">
        <v>49</v>
      </c>
      <c r="B45" s="247">
        <f>'[1]4. Кап. інвестиції'!B9</f>
        <v>4000</v>
      </c>
      <c r="C45" s="11">
        <f>[2]кап.інвестиції!C6</f>
        <v>14717.3</v>
      </c>
      <c r="D45" s="11">
        <f>[2]кап.інвестиції!D6</f>
        <v>15295.6</v>
      </c>
      <c r="E45" s="11">
        <f>[2]кап.інвестиції!E6</f>
        <v>30957.9</v>
      </c>
      <c r="F45" s="11">
        <f>[2]кап.інвестиції!F6</f>
        <v>28803.7</v>
      </c>
      <c r="G45" s="11">
        <f>[2]кап.інвестиції!G6</f>
        <v>0</v>
      </c>
      <c r="H45" s="11">
        <f>[2]кап.інвестиції!H6</f>
        <v>115</v>
      </c>
      <c r="I45" s="11">
        <f>[2]кап.інвестиції!I6</f>
        <v>19800.099999999999</v>
      </c>
      <c r="J45" s="11">
        <f>[2]кап.інвестиції!J6</f>
        <v>8888.6</v>
      </c>
    </row>
    <row r="46" spans="1:10" s="24" customFormat="1" ht="25.5" customHeight="1">
      <c r="A46" s="281"/>
      <c r="B46" s="281"/>
      <c r="C46" s="281"/>
      <c r="D46" s="281"/>
      <c r="E46" s="281"/>
      <c r="F46" s="281"/>
      <c r="G46" s="281"/>
      <c r="H46" s="281"/>
      <c r="I46" s="281"/>
      <c r="J46" s="281"/>
    </row>
    <row r="47" spans="1:10" ht="25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25.5" customHeight="1">
      <c r="A48" s="26"/>
      <c r="C48" s="27"/>
      <c r="D48" s="27"/>
      <c r="E48" s="27"/>
      <c r="F48" s="27"/>
      <c r="G48" s="27"/>
      <c r="H48" s="27"/>
      <c r="I48" s="27"/>
      <c r="J48" s="27"/>
    </row>
    <row r="49" spans="1:10" s="31" customFormat="1" ht="25.5" customHeight="1">
      <c r="A49" s="265" t="s">
        <v>50</v>
      </c>
      <c r="B49" s="29"/>
      <c r="C49" s="272" t="s">
        <v>51</v>
      </c>
      <c r="D49" s="272"/>
      <c r="E49" s="272"/>
      <c r="F49" s="273"/>
      <c r="G49" s="30"/>
      <c r="H49" s="270" t="s">
        <v>52</v>
      </c>
      <c r="I49" s="270"/>
      <c r="J49" s="270"/>
    </row>
    <row r="50" spans="1:10" ht="25.5" customHeight="1">
      <c r="A50" s="243" t="s">
        <v>53</v>
      </c>
      <c r="B50" s="254"/>
      <c r="C50" s="274" t="s">
        <v>54</v>
      </c>
      <c r="D50" s="274"/>
      <c r="E50" s="274"/>
      <c r="F50" s="274"/>
      <c r="G50" s="251"/>
      <c r="H50" s="274" t="s">
        <v>55</v>
      </c>
      <c r="I50" s="274"/>
      <c r="J50" s="274"/>
    </row>
    <row r="52" spans="1:10" ht="25.5" customHeight="1">
      <c r="A52" s="32"/>
    </row>
    <row r="53" spans="1:10" ht="25.5" customHeight="1">
      <c r="A53" s="32"/>
    </row>
    <row r="54" spans="1:10" s="243" customFormat="1" ht="25.5" customHeight="1">
      <c r="A54" s="32"/>
      <c r="F54" s="254"/>
      <c r="G54" s="254"/>
      <c r="H54" s="254"/>
      <c r="I54" s="254"/>
      <c r="J54" s="254"/>
    </row>
    <row r="55" spans="1:10" s="243" customFormat="1" ht="25.5" customHeight="1">
      <c r="A55" s="32"/>
      <c r="F55" s="254"/>
      <c r="G55" s="254"/>
      <c r="H55" s="254"/>
      <c r="I55" s="254"/>
      <c r="J55" s="254"/>
    </row>
    <row r="56" spans="1:10" s="243" customFormat="1" ht="25.5" customHeight="1">
      <c r="A56" s="32"/>
      <c r="F56" s="254"/>
      <c r="G56" s="254"/>
      <c r="H56" s="254"/>
      <c r="I56" s="254"/>
      <c r="J56" s="254"/>
    </row>
    <row r="57" spans="1:10" s="243" customFormat="1" ht="25.5" customHeight="1">
      <c r="A57" s="32"/>
      <c r="F57" s="254"/>
      <c r="G57" s="254"/>
      <c r="H57" s="254"/>
      <c r="I57" s="254"/>
      <c r="J57" s="254"/>
    </row>
    <row r="58" spans="1:10" s="243" customFormat="1" ht="25.5" customHeight="1">
      <c r="A58" s="32"/>
      <c r="F58" s="254"/>
      <c r="G58" s="254"/>
      <c r="H58" s="254"/>
      <c r="I58" s="254"/>
      <c r="J58" s="254"/>
    </row>
    <row r="59" spans="1:10" s="243" customFormat="1" ht="25.5" customHeight="1">
      <c r="A59" s="32"/>
      <c r="F59" s="254"/>
      <c r="G59" s="254"/>
      <c r="H59" s="254"/>
      <c r="I59" s="254"/>
      <c r="J59" s="254"/>
    </row>
    <row r="60" spans="1:10" s="243" customFormat="1" ht="25.5" customHeight="1">
      <c r="A60" s="32"/>
      <c r="F60" s="254"/>
      <c r="G60" s="254"/>
      <c r="H60" s="254"/>
      <c r="I60" s="254"/>
      <c r="J60" s="254"/>
    </row>
    <row r="61" spans="1:10" s="243" customFormat="1" ht="25.5" customHeight="1">
      <c r="A61" s="32"/>
      <c r="F61" s="254"/>
      <c r="G61" s="254"/>
      <c r="H61" s="254"/>
      <c r="I61" s="254"/>
      <c r="J61" s="254"/>
    </row>
    <row r="62" spans="1:10" s="243" customFormat="1" ht="25.5" customHeight="1">
      <c r="A62" s="32"/>
      <c r="F62" s="254"/>
      <c r="G62" s="254"/>
      <c r="H62" s="254"/>
      <c r="I62" s="254"/>
      <c r="J62" s="254"/>
    </row>
    <row r="63" spans="1:10" s="243" customFormat="1" ht="25.5" customHeight="1">
      <c r="A63" s="32"/>
      <c r="F63" s="254"/>
      <c r="G63" s="254"/>
      <c r="H63" s="254"/>
      <c r="I63" s="254"/>
      <c r="J63" s="254"/>
    </row>
    <row r="64" spans="1:10" s="243" customFormat="1" ht="25.5" customHeight="1">
      <c r="A64" s="32"/>
      <c r="F64" s="254"/>
      <c r="G64" s="254"/>
      <c r="H64" s="254"/>
      <c r="I64" s="254"/>
      <c r="J64" s="254"/>
    </row>
    <row r="65" spans="1:10" s="243" customFormat="1" ht="25.5" customHeight="1">
      <c r="A65" s="32"/>
      <c r="F65" s="254"/>
      <c r="G65" s="254"/>
      <c r="H65" s="254"/>
      <c r="I65" s="254"/>
      <c r="J65" s="254"/>
    </row>
    <row r="66" spans="1:10" s="243" customFormat="1" ht="25.5" customHeight="1">
      <c r="A66" s="32"/>
      <c r="F66" s="254"/>
      <c r="G66" s="254"/>
      <c r="H66" s="254"/>
      <c r="I66" s="254"/>
      <c r="J66" s="254"/>
    </row>
    <row r="67" spans="1:10" s="243" customFormat="1" ht="25.5" customHeight="1">
      <c r="A67" s="32"/>
      <c r="F67" s="254"/>
      <c r="G67" s="254"/>
      <c r="H67" s="254"/>
      <c r="I67" s="254"/>
      <c r="J67" s="254"/>
    </row>
    <row r="68" spans="1:10" s="243" customFormat="1" ht="25.5" customHeight="1">
      <c r="A68" s="32"/>
      <c r="F68" s="254"/>
      <c r="G68" s="254"/>
      <c r="H68" s="254"/>
      <c r="I68" s="254"/>
      <c r="J68" s="254"/>
    </row>
    <row r="69" spans="1:10" s="243" customFormat="1" ht="25.5" customHeight="1">
      <c r="A69" s="32"/>
      <c r="F69" s="254"/>
      <c r="G69" s="254"/>
      <c r="H69" s="254"/>
      <c r="I69" s="254"/>
      <c r="J69" s="254"/>
    </row>
    <row r="70" spans="1:10" s="243" customFormat="1" ht="25.5" customHeight="1">
      <c r="A70" s="32"/>
      <c r="F70" s="254"/>
      <c r="G70" s="254"/>
      <c r="H70" s="254"/>
      <c r="I70" s="254"/>
      <c r="J70" s="254"/>
    </row>
    <row r="71" spans="1:10" s="243" customFormat="1" ht="25.5" customHeight="1">
      <c r="A71" s="32"/>
      <c r="F71" s="254"/>
      <c r="G71" s="254"/>
      <c r="H71" s="254"/>
      <c r="I71" s="254"/>
      <c r="J71" s="254"/>
    </row>
    <row r="72" spans="1:10" s="243" customFormat="1" ht="25.5" customHeight="1">
      <c r="A72" s="32"/>
      <c r="F72" s="254"/>
      <c r="G72" s="254"/>
      <c r="H72" s="254"/>
      <c r="I72" s="254"/>
      <c r="J72" s="254"/>
    </row>
    <row r="73" spans="1:10" s="243" customFormat="1" ht="25.5" customHeight="1">
      <c r="A73" s="32"/>
      <c r="F73" s="254"/>
      <c r="G73" s="254"/>
      <c r="H73" s="254"/>
      <c r="I73" s="254"/>
      <c r="J73" s="254"/>
    </row>
    <row r="74" spans="1:10" s="243" customFormat="1" ht="25.5" customHeight="1">
      <c r="A74" s="32"/>
      <c r="F74" s="254"/>
      <c r="G74" s="254"/>
      <c r="H74" s="254"/>
      <c r="I74" s="254"/>
      <c r="J74" s="254"/>
    </row>
    <row r="75" spans="1:10" s="243" customFormat="1" ht="25.5" customHeight="1">
      <c r="A75" s="32"/>
      <c r="F75" s="254"/>
      <c r="G75" s="254"/>
      <c r="H75" s="254"/>
      <c r="I75" s="254"/>
      <c r="J75" s="254"/>
    </row>
    <row r="76" spans="1:10" s="243" customFormat="1" ht="25.5" customHeight="1">
      <c r="A76" s="32"/>
      <c r="F76" s="254"/>
      <c r="G76" s="254"/>
      <c r="H76" s="254"/>
      <c r="I76" s="254"/>
      <c r="J76" s="254"/>
    </row>
    <row r="77" spans="1:10" s="243" customFormat="1" ht="25.5" customHeight="1">
      <c r="A77" s="32"/>
      <c r="F77" s="254"/>
      <c r="G77" s="254"/>
      <c r="H77" s="254"/>
      <c r="I77" s="254"/>
      <c r="J77" s="254"/>
    </row>
    <row r="78" spans="1:10" s="243" customFormat="1" ht="25.5" customHeight="1">
      <c r="A78" s="32"/>
      <c r="F78" s="254"/>
      <c r="G78" s="254"/>
      <c r="H78" s="254"/>
      <c r="I78" s="254"/>
      <c r="J78" s="254"/>
    </row>
    <row r="79" spans="1:10" s="243" customFormat="1" ht="25.5" customHeight="1">
      <c r="A79" s="32"/>
      <c r="F79" s="254"/>
      <c r="G79" s="254"/>
      <c r="H79" s="254"/>
      <c r="I79" s="254"/>
      <c r="J79" s="254"/>
    </row>
    <row r="80" spans="1:10" s="243" customFormat="1" ht="25.5" customHeight="1">
      <c r="A80" s="32"/>
      <c r="F80" s="254"/>
      <c r="G80" s="254"/>
      <c r="H80" s="254"/>
      <c r="I80" s="254"/>
      <c r="J80" s="254"/>
    </row>
    <row r="81" spans="1:10" s="243" customFormat="1" ht="25.5" customHeight="1">
      <c r="A81" s="32"/>
      <c r="F81" s="254"/>
      <c r="G81" s="254"/>
      <c r="H81" s="254"/>
      <c r="I81" s="254"/>
      <c r="J81" s="254"/>
    </row>
    <row r="82" spans="1:10" s="243" customFormat="1" ht="25.5" customHeight="1">
      <c r="A82" s="32"/>
      <c r="F82" s="254"/>
      <c r="G82" s="254"/>
      <c r="H82" s="254"/>
      <c r="I82" s="254"/>
      <c r="J82" s="254"/>
    </row>
    <row r="83" spans="1:10" s="243" customFormat="1" ht="25.5" customHeight="1">
      <c r="A83" s="32"/>
      <c r="F83" s="254"/>
      <c r="G83" s="254"/>
      <c r="H83" s="254"/>
      <c r="I83" s="254"/>
      <c r="J83" s="254"/>
    </row>
    <row r="84" spans="1:10" s="243" customFormat="1" ht="25.5" customHeight="1">
      <c r="A84" s="32"/>
      <c r="F84" s="254"/>
      <c r="G84" s="254"/>
      <c r="H84" s="254"/>
      <c r="I84" s="254"/>
      <c r="J84" s="254"/>
    </row>
    <row r="85" spans="1:10" s="243" customFormat="1" ht="25.5" customHeight="1">
      <c r="A85" s="32"/>
      <c r="F85" s="254"/>
      <c r="G85" s="254"/>
      <c r="H85" s="254"/>
      <c r="I85" s="254"/>
      <c r="J85" s="254"/>
    </row>
    <row r="86" spans="1:10" s="243" customFormat="1" ht="25.5" customHeight="1">
      <c r="A86" s="32"/>
      <c r="F86" s="254"/>
      <c r="G86" s="254"/>
      <c r="H86" s="254"/>
      <c r="I86" s="254"/>
      <c r="J86" s="254"/>
    </row>
    <row r="87" spans="1:10" s="243" customFormat="1" ht="25.5" customHeight="1">
      <c r="A87" s="32"/>
      <c r="F87" s="254"/>
      <c r="G87" s="254"/>
      <c r="H87" s="254"/>
      <c r="I87" s="254"/>
      <c r="J87" s="254"/>
    </row>
    <row r="88" spans="1:10" s="243" customFormat="1" ht="25.5" customHeight="1">
      <c r="A88" s="32"/>
      <c r="F88" s="254"/>
      <c r="G88" s="254"/>
      <c r="H88" s="254"/>
      <c r="I88" s="254"/>
      <c r="J88" s="254"/>
    </row>
    <row r="89" spans="1:10" s="243" customFormat="1" ht="25.5" customHeight="1">
      <c r="A89" s="32"/>
      <c r="F89" s="254"/>
      <c r="G89" s="254"/>
      <c r="H89" s="254"/>
      <c r="I89" s="254"/>
      <c r="J89" s="254"/>
    </row>
    <row r="90" spans="1:10" s="243" customFormat="1" ht="25.5" customHeight="1">
      <c r="A90" s="32"/>
      <c r="F90" s="254"/>
      <c r="G90" s="254"/>
      <c r="H90" s="254"/>
      <c r="I90" s="254"/>
      <c r="J90" s="254"/>
    </row>
    <row r="91" spans="1:10" s="243" customFormat="1" ht="25.5" customHeight="1">
      <c r="A91" s="32"/>
      <c r="F91" s="254"/>
      <c r="G91" s="254"/>
      <c r="H91" s="254"/>
      <c r="I91" s="254"/>
      <c r="J91" s="254"/>
    </row>
    <row r="92" spans="1:10" s="243" customFormat="1" ht="25.5" customHeight="1">
      <c r="A92" s="32"/>
      <c r="F92" s="254"/>
      <c r="G92" s="254"/>
      <c r="H92" s="254"/>
      <c r="I92" s="254"/>
      <c r="J92" s="254"/>
    </row>
    <row r="93" spans="1:10" s="243" customFormat="1" ht="25.5" customHeight="1">
      <c r="A93" s="32"/>
      <c r="F93" s="254"/>
      <c r="G93" s="254"/>
      <c r="H93" s="254"/>
      <c r="I93" s="254"/>
      <c r="J93" s="254"/>
    </row>
    <row r="94" spans="1:10" s="243" customFormat="1" ht="25.5" customHeight="1">
      <c r="A94" s="32"/>
      <c r="F94" s="254"/>
      <c r="G94" s="254"/>
      <c r="H94" s="254"/>
      <c r="I94" s="254"/>
      <c r="J94" s="254"/>
    </row>
    <row r="95" spans="1:10" s="243" customFormat="1" ht="25.5" customHeight="1">
      <c r="A95" s="32"/>
      <c r="F95" s="254"/>
      <c r="G95" s="254"/>
      <c r="H95" s="254"/>
      <c r="I95" s="254"/>
      <c r="J95" s="254"/>
    </row>
    <row r="96" spans="1:10" s="243" customFormat="1" ht="25.5" customHeight="1">
      <c r="A96" s="32"/>
      <c r="F96" s="254"/>
      <c r="G96" s="254"/>
      <c r="H96" s="254"/>
      <c r="I96" s="254"/>
      <c r="J96" s="254"/>
    </row>
    <row r="97" spans="1:10" s="243" customFormat="1" ht="25.5" customHeight="1">
      <c r="A97" s="32"/>
      <c r="F97" s="254"/>
      <c r="G97" s="254"/>
      <c r="H97" s="254"/>
      <c r="I97" s="254"/>
      <c r="J97" s="254"/>
    </row>
    <row r="98" spans="1:10" s="243" customFormat="1" ht="25.5" customHeight="1">
      <c r="A98" s="32"/>
      <c r="F98" s="254"/>
      <c r="G98" s="254"/>
      <c r="H98" s="254"/>
      <c r="I98" s="254"/>
      <c r="J98" s="254"/>
    </row>
    <row r="99" spans="1:10" s="243" customFormat="1" ht="25.5" customHeight="1">
      <c r="A99" s="32"/>
      <c r="F99" s="254"/>
      <c r="G99" s="254"/>
      <c r="H99" s="254"/>
      <c r="I99" s="254"/>
      <c r="J99" s="254"/>
    </row>
    <row r="100" spans="1:10" s="243" customFormat="1" ht="25.5" customHeight="1">
      <c r="A100" s="32"/>
      <c r="F100" s="254"/>
      <c r="G100" s="254"/>
      <c r="H100" s="254"/>
      <c r="I100" s="254"/>
      <c r="J100" s="254"/>
    </row>
    <row r="101" spans="1:10" s="243" customFormat="1" ht="25.5" customHeight="1">
      <c r="A101" s="32"/>
      <c r="F101" s="254"/>
      <c r="G101" s="254"/>
      <c r="H101" s="254"/>
      <c r="I101" s="254"/>
      <c r="J101" s="254"/>
    </row>
    <row r="102" spans="1:10" s="243" customFormat="1" ht="25.5" customHeight="1">
      <c r="A102" s="32"/>
      <c r="F102" s="254"/>
      <c r="G102" s="254"/>
      <c r="H102" s="254"/>
      <c r="I102" s="254"/>
      <c r="J102" s="254"/>
    </row>
    <row r="103" spans="1:10" s="243" customFormat="1" ht="25.5" customHeight="1">
      <c r="A103" s="32"/>
      <c r="F103" s="254"/>
      <c r="G103" s="254"/>
      <c r="H103" s="254"/>
      <c r="I103" s="254"/>
      <c r="J103" s="254"/>
    </row>
    <row r="104" spans="1:10" s="243" customFormat="1" ht="25.5" customHeight="1">
      <c r="A104" s="32"/>
      <c r="F104" s="254"/>
      <c r="G104" s="254"/>
      <c r="H104" s="254"/>
      <c r="I104" s="254"/>
      <c r="J104" s="254"/>
    </row>
    <row r="105" spans="1:10" s="243" customFormat="1" ht="25.5" customHeight="1">
      <c r="A105" s="32"/>
      <c r="F105" s="254"/>
      <c r="G105" s="254"/>
      <c r="H105" s="254"/>
      <c r="I105" s="254"/>
      <c r="J105" s="254"/>
    </row>
    <row r="106" spans="1:10" s="243" customFormat="1" ht="25.5" customHeight="1">
      <c r="A106" s="32"/>
      <c r="F106" s="254"/>
      <c r="G106" s="254"/>
      <c r="H106" s="254"/>
      <c r="I106" s="254"/>
      <c r="J106" s="254"/>
    </row>
    <row r="107" spans="1:10" s="243" customFormat="1" ht="25.5" customHeight="1">
      <c r="A107" s="32"/>
      <c r="F107" s="254"/>
      <c r="G107" s="254"/>
      <c r="H107" s="254"/>
      <c r="I107" s="254"/>
      <c r="J107" s="254"/>
    </row>
    <row r="108" spans="1:10" s="243" customFormat="1" ht="25.5" customHeight="1">
      <c r="A108" s="32"/>
      <c r="F108" s="254"/>
      <c r="G108" s="254"/>
      <c r="H108" s="254"/>
      <c r="I108" s="254"/>
      <c r="J108" s="254"/>
    </row>
    <row r="109" spans="1:10" s="243" customFormat="1" ht="25.5" customHeight="1">
      <c r="A109" s="32"/>
      <c r="F109" s="254"/>
      <c r="G109" s="254"/>
      <c r="H109" s="254"/>
      <c r="I109" s="254"/>
      <c r="J109" s="254"/>
    </row>
    <row r="110" spans="1:10" s="243" customFormat="1" ht="25.5" customHeight="1">
      <c r="A110" s="32"/>
      <c r="F110" s="254"/>
      <c r="G110" s="254"/>
      <c r="H110" s="254"/>
      <c r="I110" s="254"/>
      <c r="J110" s="254"/>
    </row>
    <row r="111" spans="1:10" s="243" customFormat="1" ht="25.5" customHeight="1">
      <c r="A111" s="32"/>
      <c r="F111" s="254"/>
      <c r="G111" s="254"/>
      <c r="H111" s="254"/>
      <c r="I111" s="254"/>
      <c r="J111" s="254"/>
    </row>
    <row r="112" spans="1:10" s="243" customFormat="1" ht="25.5" customHeight="1">
      <c r="A112" s="32"/>
      <c r="F112" s="254"/>
      <c r="G112" s="254"/>
      <c r="H112" s="254"/>
      <c r="I112" s="254"/>
      <c r="J112" s="254"/>
    </row>
    <row r="113" spans="1:10" s="243" customFormat="1" ht="25.5" customHeight="1">
      <c r="A113" s="32"/>
      <c r="F113" s="254"/>
      <c r="G113" s="254"/>
      <c r="H113" s="254"/>
      <c r="I113" s="254"/>
      <c r="J113" s="254"/>
    </row>
    <row r="114" spans="1:10" s="243" customFormat="1" ht="25.5" customHeight="1">
      <c r="A114" s="32"/>
      <c r="F114" s="254"/>
      <c r="G114" s="254"/>
      <c r="H114" s="254"/>
      <c r="I114" s="254"/>
      <c r="J114" s="254"/>
    </row>
    <row r="115" spans="1:10" s="243" customFormat="1" ht="25.5" customHeight="1">
      <c r="A115" s="32"/>
      <c r="F115" s="254"/>
      <c r="G115" s="254"/>
      <c r="H115" s="254"/>
      <c r="I115" s="254"/>
      <c r="J115" s="254"/>
    </row>
    <row r="116" spans="1:10" s="243" customFormat="1" ht="25.5" customHeight="1">
      <c r="A116" s="32"/>
      <c r="F116" s="254"/>
      <c r="G116" s="254"/>
      <c r="H116" s="254"/>
      <c r="I116" s="254"/>
      <c r="J116" s="254"/>
    </row>
    <row r="117" spans="1:10" s="243" customFormat="1" ht="25.5" customHeight="1">
      <c r="A117" s="32"/>
      <c r="F117" s="254"/>
      <c r="G117" s="254"/>
      <c r="H117" s="254"/>
      <c r="I117" s="254"/>
      <c r="J117" s="254"/>
    </row>
    <row r="118" spans="1:10" s="243" customFormat="1" ht="25.5" customHeight="1">
      <c r="A118" s="32"/>
      <c r="F118" s="254"/>
      <c r="G118" s="254"/>
      <c r="H118" s="254"/>
      <c r="I118" s="254"/>
      <c r="J118" s="254"/>
    </row>
    <row r="119" spans="1:10" s="243" customFormat="1" ht="25.5" customHeight="1">
      <c r="A119" s="32"/>
      <c r="F119" s="254"/>
      <c r="G119" s="254"/>
      <c r="H119" s="254"/>
      <c r="I119" s="254"/>
      <c r="J119" s="254"/>
    </row>
    <row r="120" spans="1:10" s="243" customFormat="1" ht="25.5" customHeight="1">
      <c r="A120" s="32"/>
      <c r="F120" s="254"/>
      <c r="G120" s="254"/>
      <c r="H120" s="254"/>
      <c r="I120" s="254"/>
      <c r="J120" s="254"/>
    </row>
    <row r="121" spans="1:10" s="243" customFormat="1" ht="25.5" customHeight="1">
      <c r="A121" s="32"/>
      <c r="F121" s="254"/>
      <c r="G121" s="254"/>
      <c r="H121" s="254"/>
      <c r="I121" s="254"/>
      <c r="J121" s="254"/>
    </row>
    <row r="122" spans="1:10" s="243" customFormat="1" ht="25.5" customHeight="1">
      <c r="A122" s="32"/>
      <c r="F122" s="254"/>
      <c r="G122" s="254"/>
      <c r="H122" s="254"/>
      <c r="I122" s="254"/>
      <c r="J122" s="254"/>
    </row>
    <row r="123" spans="1:10" s="243" customFormat="1" ht="25.5" customHeight="1">
      <c r="A123" s="32"/>
      <c r="F123" s="254"/>
      <c r="G123" s="254"/>
      <c r="H123" s="254"/>
      <c r="I123" s="254"/>
      <c r="J123" s="254"/>
    </row>
    <row r="124" spans="1:10" s="243" customFormat="1" ht="25.5" customHeight="1">
      <c r="A124" s="32"/>
      <c r="F124" s="254"/>
      <c r="G124" s="254"/>
      <c r="H124" s="254"/>
      <c r="I124" s="254"/>
      <c r="J124" s="254"/>
    </row>
    <row r="125" spans="1:10" s="243" customFormat="1" ht="25.5" customHeight="1">
      <c r="A125" s="32"/>
      <c r="F125" s="254"/>
      <c r="G125" s="254"/>
      <c r="H125" s="254"/>
      <c r="I125" s="254"/>
      <c r="J125" s="254"/>
    </row>
    <row r="126" spans="1:10" s="243" customFormat="1" ht="25.5" customHeight="1">
      <c r="A126" s="32"/>
      <c r="F126" s="254"/>
      <c r="G126" s="254"/>
      <c r="H126" s="254"/>
      <c r="I126" s="254"/>
      <c r="J126" s="254"/>
    </row>
    <row r="127" spans="1:10" s="243" customFormat="1" ht="25.5" customHeight="1">
      <c r="A127" s="32"/>
      <c r="F127" s="254"/>
      <c r="G127" s="254"/>
      <c r="H127" s="254"/>
      <c r="I127" s="254"/>
      <c r="J127" s="254"/>
    </row>
    <row r="128" spans="1:10" s="243" customFormat="1" ht="25.5" customHeight="1">
      <c r="A128" s="32"/>
      <c r="F128" s="254"/>
      <c r="G128" s="254"/>
      <c r="H128" s="254"/>
      <c r="I128" s="254"/>
      <c r="J128" s="254"/>
    </row>
    <row r="129" spans="1:10" s="243" customFormat="1" ht="25.5" customHeight="1">
      <c r="A129" s="32"/>
      <c r="F129" s="254"/>
      <c r="G129" s="254"/>
      <c r="H129" s="254"/>
      <c r="I129" s="254"/>
      <c r="J129" s="254"/>
    </row>
    <row r="130" spans="1:10" s="243" customFormat="1" ht="25.5" customHeight="1">
      <c r="A130" s="32"/>
      <c r="F130" s="254"/>
      <c r="G130" s="254"/>
      <c r="H130" s="254"/>
      <c r="I130" s="254"/>
      <c r="J130" s="254"/>
    </row>
    <row r="131" spans="1:10" s="243" customFormat="1" ht="25.5" customHeight="1">
      <c r="A131" s="32"/>
      <c r="F131" s="254"/>
      <c r="G131" s="254"/>
      <c r="H131" s="254"/>
      <c r="I131" s="254"/>
      <c r="J131" s="254"/>
    </row>
    <row r="132" spans="1:10" s="243" customFormat="1" ht="25.5" customHeight="1">
      <c r="A132" s="32"/>
      <c r="F132" s="254"/>
      <c r="G132" s="254"/>
      <c r="H132" s="254"/>
      <c r="I132" s="254"/>
      <c r="J132" s="254"/>
    </row>
    <row r="133" spans="1:10" s="243" customFormat="1" ht="25.5" customHeight="1">
      <c r="A133" s="32"/>
      <c r="F133" s="254"/>
      <c r="G133" s="254"/>
      <c r="H133" s="254"/>
      <c r="I133" s="254"/>
      <c r="J133" s="254"/>
    </row>
    <row r="134" spans="1:10" s="243" customFormat="1" ht="25.5" customHeight="1">
      <c r="A134" s="32"/>
      <c r="F134" s="254"/>
      <c r="G134" s="254"/>
      <c r="H134" s="254"/>
      <c r="I134" s="254"/>
      <c r="J134" s="254"/>
    </row>
    <row r="135" spans="1:10" s="243" customFormat="1" ht="25.5" customHeight="1">
      <c r="A135" s="32"/>
      <c r="F135" s="254"/>
      <c r="G135" s="254"/>
      <c r="H135" s="254"/>
      <c r="I135" s="254"/>
      <c r="J135" s="254"/>
    </row>
    <row r="136" spans="1:10" s="243" customFormat="1" ht="25.5" customHeight="1">
      <c r="A136" s="32"/>
      <c r="F136" s="254"/>
      <c r="G136" s="254"/>
      <c r="H136" s="254"/>
      <c r="I136" s="254"/>
      <c r="J136" s="254"/>
    </row>
    <row r="137" spans="1:10" s="243" customFormat="1" ht="25.5" customHeight="1">
      <c r="A137" s="32"/>
      <c r="F137" s="254"/>
      <c r="G137" s="254"/>
      <c r="H137" s="254"/>
      <c r="I137" s="254"/>
      <c r="J137" s="254"/>
    </row>
    <row r="138" spans="1:10" s="243" customFormat="1" ht="25.5" customHeight="1">
      <c r="A138" s="32"/>
      <c r="F138" s="254"/>
      <c r="G138" s="254"/>
      <c r="H138" s="254"/>
      <c r="I138" s="254"/>
      <c r="J138" s="254"/>
    </row>
    <row r="139" spans="1:10" s="243" customFormat="1" ht="25.5" customHeight="1">
      <c r="A139" s="32"/>
      <c r="F139" s="254"/>
      <c r="G139" s="254"/>
      <c r="H139" s="254"/>
      <c r="I139" s="254"/>
      <c r="J139" s="254"/>
    </row>
    <row r="140" spans="1:10" s="243" customFormat="1" ht="25.5" customHeight="1">
      <c r="A140" s="32"/>
      <c r="F140" s="254"/>
      <c r="G140" s="254"/>
      <c r="H140" s="254"/>
      <c r="I140" s="254"/>
      <c r="J140" s="254"/>
    </row>
    <row r="141" spans="1:10" s="243" customFormat="1" ht="25.5" customHeight="1">
      <c r="A141" s="32"/>
      <c r="F141" s="254"/>
      <c r="G141" s="254"/>
      <c r="H141" s="254"/>
      <c r="I141" s="254"/>
      <c r="J141" s="254"/>
    </row>
    <row r="142" spans="1:10" s="243" customFormat="1" ht="25.5" customHeight="1">
      <c r="A142" s="32"/>
      <c r="F142" s="254"/>
      <c r="G142" s="254"/>
      <c r="H142" s="254"/>
      <c r="I142" s="254"/>
      <c r="J142" s="254"/>
    </row>
    <row r="143" spans="1:10" s="243" customFormat="1" ht="25.5" customHeight="1">
      <c r="A143" s="32"/>
      <c r="F143" s="254"/>
      <c r="G143" s="254"/>
      <c r="H143" s="254"/>
      <c r="I143" s="254"/>
      <c r="J143" s="254"/>
    </row>
    <row r="144" spans="1:10" s="243" customFormat="1" ht="25.5" customHeight="1">
      <c r="A144" s="32"/>
      <c r="F144" s="254"/>
      <c r="G144" s="254"/>
      <c r="H144" s="254"/>
      <c r="I144" s="254"/>
      <c r="J144" s="254"/>
    </row>
    <row r="145" spans="1:10" s="243" customFormat="1" ht="25.5" customHeight="1">
      <c r="A145" s="32"/>
      <c r="F145" s="254"/>
      <c r="G145" s="254"/>
      <c r="H145" s="254"/>
      <c r="I145" s="254"/>
      <c r="J145" s="254"/>
    </row>
    <row r="146" spans="1:10" s="243" customFormat="1" ht="25.5" customHeight="1">
      <c r="A146" s="32"/>
      <c r="F146" s="254"/>
      <c r="G146" s="254"/>
      <c r="H146" s="254"/>
      <c r="I146" s="254"/>
      <c r="J146" s="254"/>
    </row>
    <row r="147" spans="1:10" s="243" customFormat="1" ht="25.5" customHeight="1">
      <c r="A147" s="32"/>
      <c r="F147" s="254"/>
      <c r="G147" s="254"/>
      <c r="H147" s="254"/>
      <c r="I147" s="254"/>
      <c r="J147" s="254"/>
    </row>
    <row r="148" spans="1:10" s="243" customFormat="1" ht="25.5" customHeight="1">
      <c r="A148" s="32"/>
      <c r="F148" s="254"/>
      <c r="G148" s="254"/>
      <c r="H148" s="254"/>
      <c r="I148" s="254"/>
      <c r="J148" s="254"/>
    </row>
    <row r="149" spans="1:10" s="243" customFormat="1" ht="25.5" customHeight="1">
      <c r="A149" s="32"/>
      <c r="F149" s="254"/>
      <c r="G149" s="254"/>
      <c r="H149" s="254"/>
      <c r="I149" s="254"/>
      <c r="J149" s="254"/>
    </row>
    <row r="150" spans="1:10" s="243" customFormat="1" ht="25.5" customHeight="1">
      <c r="A150" s="32"/>
      <c r="F150" s="254"/>
      <c r="G150" s="254"/>
      <c r="H150" s="254"/>
      <c r="I150" s="254"/>
      <c r="J150" s="254"/>
    </row>
    <row r="151" spans="1:10" s="243" customFormat="1" ht="25.5" customHeight="1">
      <c r="A151" s="32"/>
      <c r="F151" s="254"/>
      <c r="G151" s="254"/>
      <c r="H151" s="254"/>
      <c r="I151" s="254"/>
      <c r="J151" s="254"/>
    </row>
    <row r="152" spans="1:10" s="243" customFormat="1" ht="25.5" customHeight="1">
      <c r="A152" s="32"/>
      <c r="F152" s="254"/>
      <c r="G152" s="254"/>
      <c r="H152" s="254"/>
      <c r="I152" s="254"/>
      <c r="J152" s="254"/>
    </row>
    <row r="153" spans="1:10" s="243" customFormat="1" ht="25.5" customHeight="1">
      <c r="A153" s="32"/>
      <c r="F153" s="254"/>
      <c r="G153" s="254"/>
      <c r="H153" s="254"/>
      <c r="I153" s="254"/>
      <c r="J153" s="254"/>
    </row>
    <row r="154" spans="1:10" s="243" customFormat="1" ht="25.5" customHeight="1">
      <c r="A154" s="32"/>
      <c r="F154" s="254"/>
      <c r="G154" s="254"/>
      <c r="H154" s="254"/>
      <c r="I154" s="254"/>
      <c r="J154" s="254"/>
    </row>
    <row r="155" spans="1:10" s="243" customFormat="1" ht="25.5" customHeight="1">
      <c r="A155" s="32"/>
      <c r="F155" s="254"/>
      <c r="G155" s="254"/>
      <c r="H155" s="254"/>
      <c r="I155" s="254"/>
      <c r="J155" s="254"/>
    </row>
    <row r="156" spans="1:10" s="243" customFormat="1" ht="25.5" customHeight="1">
      <c r="A156" s="32"/>
      <c r="F156" s="254"/>
      <c r="G156" s="254"/>
      <c r="H156" s="254"/>
      <c r="I156" s="254"/>
      <c r="J156" s="254"/>
    </row>
    <row r="157" spans="1:10" s="243" customFormat="1" ht="25.5" customHeight="1">
      <c r="A157" s="32"/>
      <c r="F157" s="254"/>
      <c r="G157" s="254"/>
      <c r="H157" s="254"/>
      <c r="I157" s="254"/>
      <c r="J157" s="254"/>
    </row>
    <row r="158" spans="1:10" s="243" customFormat="1" ht="25.5" customHeight="1">
      <c r="A158" s="32"/>
      <c r="F158" s="254"/>
      <c r="G158" s="254"/>
      <c r="H158" s="254"/>
      <c r="I158" s="254"/>
      <c r="J158" s="254"/>
    </row>
    <row r="159" spans="1:10" s="243" customFormat="1" ht="25.5" customHeight="1">
      <c r="A159" s="32"/>
      <c r="F159" s="254"/>
      <c r="G159" s="254"/>
      <c r="H159" s="254"/>
      <c r="I159" s="254"/>
      <c r="J159" s="254"/>
    </row>
    <row r="160" spans="1:10" s="243" customFormat="1" ht="25.5" customHeight="1">
      <c r="A160" s="32"/>
      <c r="F160" s="254"/>
      <c r="G160" s="254"/>
      <c r="H160" s="254"/>
      <c r="I160" s="254"/>
      <c r="J160" s="254"/>
    </row>
    <row r="161" spans="1:10" s="243" customFormat="1" ht="25.5" customHeight="1">
      <c r="A161" s="32"/>
      <c r="F161" s="254"/>
      <c r="G161" s="254"/>
      <c r="H161" s="254"/>
      <c r="I161" s="254"/>
      <c r="J161" s="254"/>
    </row>
    <row r="162" spans="1:10" s="243" customFormat="1" ht="25.5" customHeight="1">
      <c r="A162" s="32"/>
      <c r="F162" s="254"/>
      <c r="G162" s="254"/>
      <c r="H162" s="254"/>
      <c r="I162" s="254"/>
      <c r="J162" s="254"/>
    </row>
    <row r="163" spans="1:10" s="243" customFormat="1" ht="25.5" customHeight="1">
      <c r="A163" s="32"/>
      <c r="F163" s="254"/>
      <c r="G163" s="254"/>
      <c r="H163" s="254"/>
      <c r="I163" s="254"/>
      <c r="J163" s="254"/>
    </row>
    <row r="164" spans="1:10" s="243" customFormat="1" ht="25.5" customHeight="1">
      <c r="A164" s="32"/>
      <c r="F164" s="254"/>
      <c r="G164" s="254"/>
      <c r="H164" s="254"/>
      <c r="I164" s="254"/>
      <c r="J164" s="254"/>
    </row>
    <row r="165" spans="1:10" s="243" customFormat="1" ht="25.5" customHeight="1">
      <c r="A165" s="32"/>
      <c r="F165" s="254"/>
      <c r="G165" s="254"/>
      <c r="H165" s="254"/>
      <c r="I165" s="254"/>
      <c r="J165" s="254"/>
    </row>
    <row r="166" spans="1:10" s="243" customFormat="1" ht="25.5" customHeight="1">
      <c r="A166" s="32"/>
      <c r="F166" s="254"/>
      <c r="G166" s="254"/>
      <c r="H166" s="254"/>
      <c r="I166" s="254"/>
      <c r="J166" s="254"/>
    </row>
    <row r="167" spans="1:10" s="243" customFormat="1" ht="25.5" customHeight="1">
      <c r="A167" s="32"/>
      <c r="F167" s="254"/>
      <c r="G167" s="254"/>
      <c r="H167" s="254"/>
      <c r="I167" s="254"/>
      <c r="J167" s="254"/>
    </row>
    <row r="168" spans="1:10" s="243" customFormat="1" ht="25.5" customHeight="1">
      <c r="A168" s="32"/>
      <c r="F168" s="254"/>
      <c r="G168" s="254"/>
      <c r="H168" s="254"/>
      <c r="I168" s="254"/>
      <c r="J168" s="254"/>
    </row>
    <row r="169" spans="1:10" s="243" customFormat="1" ht="25.5" customHeight="1">
      <c r="A169" s="32"/>
      <c r="F169" s="254"/>
      <c r="G169" s="254"/>
      <c r="H169" s="254"/>
      <c r="I169" s="254"/>
      <c r="J169" s="254"/>
    </row>
    <row r="170" spans="1:10" s="243" customFormat="1" ht="25.5" customHeight="1">
      <c r="A170" s="32"/>
      <c r="F170" s="254"/>
      <c r="G170" s="254"/>
      <c r="H170" s="254"/>
      <c r="I170" s="254"/>
      <c r="J170" s="254"/>
    </row>
    <row r="171" spans="1:10" s="243" customFormat="1" ht="25.5" customHeight="1">
      <c r="A171" s="32"/>
      <c r="F171" s="254"/>
      <c r="G171" s="254"/>
      <c r="H171" s="254"/>
      <c r="I171" s="254"/>
      <c r="J171" s="254"/>
    </row>
    <row r="172" spans="1:10" s="243" customFormat="1" ht="25.5" customHeight="1">
      <c r="A172" s="32"/>
      <c r="F172" s="254"/>
      <c r="G172" s="254"/>
      <c r="H172" s="254"/>
      <c r="I172" s="254"/>
      <c r="J172" s="254"/>
    </row>
    <row r="173" spans="1:10" s="243" customFormat="1" ht="25.5" customHeight="1">
      <c r="A173" s="32"/>
      <c r="F173" s="254"/>
      <c r="G173" s="254"/>
      <c r="H173" s="254"/>
      <c r="I173" s="254"/>
      <c r="J173" s="254"/>
    </row>
    <row r="174" spans="1:10" s="243" customFormat="1" ht="25.5" customHeight="1">
      <c r="A174" s="32"/>
      <c r="F174" s="254"/>
      <c r="G174" s="254"/>
      <c r="H174" s="254"/>
      <c r="I174" s="254"/>
      <c r="J174" s="254"/>
    </row>
    <row r="175" spans="1:10" s="243" customFormat="1" ht="25.5" customHeight="1">
      <c r="A175" s="32"/>
      <c r="F175" s="254"/>
      <c r="G175" s="254"/>
      <c r="H175" s="254"/>
      <c r="I175" s="254"/>
      <c r="J175" s="254"/>
    </row>
    <row r="176" spans="1:10" s="243" customFormat="1" ht="25.5" customHeight="1">
      <c r="A176" s="32"/>
      <c r="F176" s="254"/>
      <c r="G176" s="254"/>
      <c r="H176" s="254"/>
      <c r="I176" s="254"/>
      <c r="J176" s="254"/>
    </row>
    <row r="177" spans="1:10" s="243" customFormat="1" ht="25.5" customHeight="1">
      <c r="A177" s="32"/>
      <c r="F177" s="254"/>
      <c r="G177" s="254"/>
      <c r="H177" s="254"/>
      <c r="I177" s="254"/>
      <c r="J177" s="254"/>
    </row>
    <row r="178" spans="1:10" s="243" customFormat="1" ht="25.5" customHeight="1">
      <c r="A178" s="32"/>
      <c r="F178" s="254"/>
      <c r="G178" s="254"/>
      <c r="H178" s="254"/>
      <c r="I178" s="254"/>
      <c r="J178" s="254"/>
    </row>
    <row r="179" spans="1:10" s="243" customFormat="1" ht="25.5" customHeight="1">
      <c r="A179" s="32"/>
      <c r="F179" s="254"/>
      <c r="G179" s="254"/>
      <c r="H179" s="254"/>
      <c r="I179" s="254"/>
      <c r="J179" s="254"/>
    </row>
    <row r="180" spans="1:10" s="243" customFormat="1" ht="25.5" customHeight="1">
      <c r="A180" s="32"/>
      <c r="F180" s="254"/>
      <c r="G180" s="254"/>
      <c r="H180" s="254"/>
      <c r="I180" s="254"/>
      <c r="J180" s="254"/>
    </row>
    <row r="181" spans="1:10" s="243" customFormat="1" ht="25.5" customHeight="1">
      <c r="A181" s="32"/>
      <c r="F181" s="254"/>
      <c r="G181" s="254"/>
      <c r="H181" s="254"/>
      <c r="I181" s="254"/>
      <c r="J181" s="254"/>
    </row>
    <row r="182" spans="1:10" s="243" customFormat="1" ht="25.5" customHeight="1">
      <c r="A182" s="32"/>
      <c r="F182" s="254"/>
      <c r="G182" s="254"/>
      <c r="H182" s="254"/>
      <c r="I182" s="254"/>
      <c r="J182" s="254"/>
    </row>
    <row r="183" spans="1:10" s="243" customFormat="1" ht="25.5" customHeight="1">
      <c r="A183" s="32"/>
      <c r="F183" s="254"/>
      <c r="G183" s="254"/>
      <c r="H183" s="254"/>
      <c r="I183" s="254"/>
      <c r="J183" s="254"/>
    </row>
    <row r="184" spans="1:10" s="243" customFormat="1" ht="25.5" customHeight="1">
      <c r="A184" s="32"/>
      <c r="F184" s="254"/>
      <c r="G184" s="254"/>
      <c r="H184" s="254"/>
      <c r="I184" s="254"/>
      <c r="J184" s="254"/>
    </row>
    <row r="185" spans="1:10" s="243" customFormat="1" ht="25.5" customHeight="1">
      <c r="A185" s="32"/>
      <c r="F185" s="254"/>
      <c r="G185" s="254"/>
      <c r="H185" s="254"/>
      <c r="I185" s="254"/>
      <c r="J185" s="254"/>
    </row>
    <row r="186" spans="1:10" s="243" customFormat="1" ht="25.5" customHeight="1">
      <c r="A186" s="32"/>
      <c r="F186" s="254"/>
      <c r="G186" s="254"/>
      <c r="H186" s="254"/>
      <c r="I186" s="254"/>
      <c r="J186" s="254"/>
    </row>
    <row r="187" spans="1:10" s="243" customFormat="1" ht="25.5" customHeight="1">
      <c r="A187" s="32"/>
      <c r="F187" s="254"/>
      <c r="G187" s="254"/>
      <c r="H187" s="254"/>
      <c r="I187" s="254"/>
      <c r="J187" s="254"/>
    </row>
    <row r="188" spans="1:10" s="243" customFormat="1" ht="25.5" customHeight="1">
      <c r="A188" s="32"/>
      <c r="F188" s="254"/>
      <c r="G188" s="254"/>
      <c r="H188" s="254"/>
      <c r="I188" s="254"/>
      <c r="J188" s="254"/>
    </row>
    <row r="189" spans="1:10" s="243" customFormat="1" ht="25.5" customHeight="1">
      <c r="A189" s="32"/>
      <c r="F189" s="254"/>
      <c r="G189" s="254"/>
      <c r="H189" s="254"/>
      <c r="I189" s="254"/>
      <c r="J189" s="254"/>
    </row>
    <row r="190" spans="1:10" s="243" customFormat="1" ht="25.5" customHeight="1">
      <c r="A190" s="32"/>
      <c r="F190" s="254"/>
      <c r="G190" s="254"/>
      <c r="H190" s="254"/>
      <c r="I190" s="254"/>
      <c r="J190" s="254"/>
    </row>
    <row r="191" spans="1:10" s="243" customFormat="1" ht="25.5" customHeight="1">
      <c r="A191" s="32"/>
      <c r="F191" s="254"/>
      <c r="G191" s="254"/>
      <c r="H191" s="254"/>
      <c r="I191" s="254"/>
      <c r="J191" s="254"/>
    </row>
    <row r="192" spans="1:10" s="243" customFormat="1" ht="25.5" customHeight="1">
      <c r="A192" s="32"/>
      <c r="F192" s="254"/>
      <c r="G192" s="254"/>
      <c r="H192" s="254"/>
      <c r="I192" s="254"/>
      <c r="J192" s="254"/>
    </row>
    <row r="193" spans="1:10" s="243" customFormat="1" ht="25.5" customHeight="1">
      <c r="A193" s="32"/>
      <c r="F193" s="254"/>
      <c r="G193" s="254"/>
      <c r="H193" s="254"/>
      <c r="I193" s="254"/>
      <c r="J193" s="254"/>
    </row>
    <row r="194" spans="1:10" s="243" customFormat="1" ht="25.5" customHeight="1">
      <c r="A194" s="32"/>
      <c r="F194" s="254"/>
      <c r="G194" s="254"/>
      <c r="H194" s="254"/>
      <c r="I194" s="254"/>
      <c r="J194" s="254"/>
    </row>
    <row r="195" spans="1:10" s="243" customFormat="1" ht="25.5" customHeight="1">
      <c r="A195" s="32"/>
      <c r="F195" s="254"/>
      <c r="G195" s="254"/>
      <c r="H195" s="254"/>
      <c r="I195" s="254"/>
      <c r="J195" s="254"/>
    </row>
    <row r="196" spans="1:10" s="243" customFormat="1" ht="25.5" customHeight="1">
      <c r="A196" s="32"/>
      <c r="F196" s="254"/>
      <c r="G196" s="254"/>
      <c r="H196" s="254"/>
      <c r="I196" s="254"/>
      <c r="J196" s="254"/>
    </row>
    <row r="197" spans="1:10" s="243" customFormat="1" ht="25.5" customHeight="1">
      <c r="A197" s="32"/>
      <c r="F197" s="254"/>
      <c r="G197" s="254"/>
      <c r="H197" s="254"/>
      <c r="I197" s="254"/>
      <c r="J197" s="254"/>
    </row>
    <row r="198" spans="1:10" s="243" customFormat="1" ht="25.5" customHeight="1">
      <c r="A198" s="32"/>
      <c r="F198" s="254"/>
      <c r="G198" s="254"/>
      <c r="H198" s="254"/>
      <c r="I198" s="254"/>
      <c r="J198" s="254"/>
    </row>
    <row r="199" spans="1:10" s="243" customFormat="1" ht="25.5" customHeight="1">
      <c r="A199" s="32"/>
      <c r="F199" s="254"/>
      <c r="G199" s="254"/>
      <c r="H199" s="254"/>
      <c r="I199" s="254"/>
      <c r="J199" s="254"/>
    </row>
    <row r="200" spans="1:10" s="243" customFormat="1" ht="25.5" customHeight="1">
      <c r="A200" s="32"/>
      <c r="F200" s="254"/>
      <c r="G200" s="254"/>
      <c r="H200" s="254"/>
      <c r="I200" s="254"/>
      <c r="J200" s="254"/>
    </row>
    <row r="201" spans="1:10" s="243" customFormat="1" ht="25.5" customHeight="1">
      <c r="A201" s="32"/>
      <c r="F201" s="254"/>
      <c r="G201" s="254"/>
      <c r="H201" s="254"/>
      <c r="I201" s="254"/>
      <c r="J201" s="254"/>
    </row>
    <row r="202" spans="1:10" s="243" customFormat="1" ht="25.5" customHeight="1">
      <c r="A202" s="32"/>
      <c r="F202" s="254"/>
      <c r="G202" s="254"/>
      <c r="H202" s="254"/>
      <c r="I202" s="254"/>
      <c r="J202" s="254"/>
    </row>
    <row r="203" spans="1:10" s="243" customFormat="1" ht="25.5" customHeight="1">
      <c r="A203" s="32"/>
      <c r="F203" s="254"/>
      <c r="G203" s="254"/>
      <c r="H203" s="254"/>
      <c r="I203" s="254"/>
      <c r="J203" s="254"/>
    </row>
    <row r="204" spans="1:10" s="243" customFormat="1" ht="25.5" customHeight="1">
      <c r="A204" s="32"/>
      <c r="F204" s="254"/>
      <c r="G204" s="254"/>
      <c r="H204" s="254"/>
      <c r="I204" s="254"/>
      <c r="J204" s="254"/>
    </row>
    <row r="205" spans="1:10" s="243" customFormat="1" ht="25.5" customHeight="1">
      <c r="A205" s="32"/>
      <c r="F205" s="254"/>
      <c r="G205" s="254"/>
      <c r="H205" s="254"/>
      <c r="I205" s="254"/>
      <c r="J205" s="254"/>
    </row>
    <row r="206" spans="1:10" s="243" customFormat="1" ht="25.5" customHeight="1">
      <c r="A206" s="32"/>
      <c r="F206" s="254"/>
      <c r="G206" s="254"/>
      <c r="H206" s="254"/>
      <c r="I206" s="254"/>
      <c r="J206" s="254"/>
    </row>
    <row r="207" spans="1:10" s="243" customFormat="1" ht="25.5" customHeight="1">
      <c r="A207" s="32"/>
      <c r="F207" s="254"/>
      <c r="G207" s="254"/>
      <c r="H207" s="254"/>
      <c r="I207" s="254"/>
      <c r="J207" s="254"/>
    </row>
    <row r="208" spans="1:10" s="243" customFormat="1" ht="25.5" customHeight="1">
      <c r="A208" s="32"/>
      <c r="F208" s="254"/>
      <c r="G208" s="254"/>
      <c r="H208" s="254"/>
      <c r="I208" s="254"/>
      <c r="J208" s="254"/>
    </row>
    <row r="209" spans="1:10" s="243" customFormat="1" ht="25.5" customHeight="1">
      <c r="A209" s="32"/>
      <c r="F209" s="254"/>
      <c r="G209" s="254"/>
      <c r="H209" s="254"/>
      <c r="I209" s="254"/>
      <c r="J209" s="254"/>
    </row>
    <row r="210" spans="1:10" s="243" customFormat="1" ht="25.5" customHeight="1">
      <c r="A210" s="32"/>
      <c r="F210" s="254"/>
      <c r="G210" s="254"/>
      <c r="H210" s="254"/>
      <c r="I210" s="254"/>
      <c r="J210" s="254"/>
    </row>
    <row r="211" spans="1:10" s="243" customFormat="1" ht="25.5" customHeight="1">
      <c r="A211" s="32"/>
      <c r="F211" s="254"/>
      <c r="G211" s="254"/>
      <c r="H211" s="254"/>
      <c r="I211" s="254"/>
      <c r="J211" s="254"/>
    </row>
    <row r="212" spans="1:10" s="243" customFormat="1" ht="25.5" customHeight="1">
      <c r="A212" s="32"/>
      <c r="F212" s="254"/>
      <c r="G212" s="254"/>
      <c r="H212" s="254"/>
      <c r="I212" s="254"/>
      <c r="J212" s="254"/>
    </row>
    <row r="213" spans="1:10" s="243" customFormat="1" ht="25.5" customHeight="1">
      <c r="A213" s="32"/>
      <c r="F213" s="254"/>
      <c r="G213" s="254"/>
      <c r="H213" s="254"/>
      <c r="I213" s="254"/>
      <c r="J213" s="254"/>
    </row>
    <row r="214" spans="1:10" s="243" customFormat="1" ht="25.5" customHeight="1">
      <c r="A214" s="32"/>
      <c r="F214" s="254"/>
      <c r="G214" s="254"/>
      <c r="H214" s="254"/>
      <c r="I214" s="254"/>
      <c r="J214" s="254"/>
    </row>
    <row r="215" spans="1:10" s="243" customFormat="1" ht="25.5" customHeight="1">
      <c r="A215" s="32"/>
      <c r="F215" s="254"/>
      <c r="G215" s="254"/>
      <c r="H215" s="254"/>
      <c r="I215" s="254"/>
      <c r="J215" s="254"/>
    </row>
    <row r="216" spans="1:10" s="243" customFormat="1" ht="25.5" customHeight="1">
      <c r="A216" s="32"/>
      <c r="F216" s="254"/>
      <c r="G216" s="254"/>
      <c r="H216" s="254"/>
      <c r="I216" s="254"/>
      <c r="J216" s="254"/>
    </row>
    <row r="217" spans="1:10" s="243" customFormat="1" ht="25.5" customHeight="1">
      <c r="A217" s="32"/>
      <c r="F217" s="254"/>
      <c r="G217" s="254"/>
      <c r="H217" s="254"/>
      <c r="I217" s="254"/>
      <c r="J217" s="254"/>
    </row>
    <row r="218" spans="1:10" s="243" customFormat="1" ht="25.5" customHeight="1">
      <c r="A218" s="32"/>
      <c r="F218" s="254"/>
      <c r="G218" s="254"/>
      <c r="H218" s="254"/>
      <c r="I218" s="254"/>
      <c r="J218" s="254"/>
    </row>
    <row r="219" spans="1:10" ht="25.5" customHeight="1">
      <c r="A219" s="32"/>
    </row>
  </sheetData>
  <mergeCells count="22">
    <mergeCell ref="C49:F49"/>
    <mergeCell ref="H49:J49"/>
    <mergeCell ref="C50:F50"/>
    <mergeCell ref="H50:J50"/>
    <mergeCell ref="G10:J10"/>
    <mergeCell ref="A13:J13"/>
    <mergeCell ref="A29:J29"/>
    <mergeCell ref="A37:J37"/>
    <mergeCell ref="A44:J44"/>
    <mergeCell ref="A46:J46"/>
    <mergeCell ref="A10:A11"/>
    <mergeCell ref="B10:B11"/>
    <mergeCell ref="C10:C11"/>
    <mergeCell ref="D10:D11"/>
    <mergeCell ref="E10:E11"/>
    <mergeCell ref="F10:F11"/>
    <mergeCell ref="A8:J8"/>
    <mergeCell ref="H1:J1"/>
    <mergeCell ref="A3:J3"/>
    <mergeCell ref="A4:J4"/>
    <mergeCell ref="A5:J5"/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Y326"/>
  <sheetViews>
    <sheetView workbookViewId="0">
      <selection sqref="A1:XFD1048576"/>
    </sheetView>
  </sheetViews>
  <sheetFormatPr defaultRowHeight="18.75"/>
  <cols>
    <col min="1" max="1" width="79.85546875" style="254" customWidth="1"/>
    <col min="2" max="2" width="10.85546875" style="243" customWidth="1"/>
    <col min="3" max="3" width="15.140625" style="243" customWidth="1"/>
    <col min="4" max="4" width="15.28515625" style="243" customWidth="1"/>
    <col min="5" max="5" width="15.85546875" style="243" customWidth="1"/>
    <col min="6" max="6" width="15.28515625" style="254" customWidth="1"/>
    <col min="7" max="7" width="13.5703125" style="254" customWidth="1"/>
    <col min="8" max="8" width="13.85546875" style="254" customWidth="1"/>
    <col min="9" max="9" width="13.28515625" style="254" customWidth="1"/>
    <col min="10" max="10" width="14.42578125" style="254" customWidth="1"/>
    <col min="11" max="11" width="9.140625" style="254"/>
    <col min="12" max="12" width="10.85546875" style="254" bestFit="1" customWidth="1"/>
    <col min="13" max="16384" width="9.140625" style="254"/>
  </cols>
  <sheetData>
    <row r="2" spans="1:10">
      <c r="A2" s="292" t="s">
        <v>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8.75" customHeight="1">
      <c r="A3" s="282" t="s">
        <v>6</v>
      </c>
      <c r="B3" s="275" t="s">
        <v>7</v>
      </c>
      <c r="C3" s="288" t="s">
        <v>57</v>
      </c>
      <c r="D3" s="288" t="s">
        <v>9</v>
      </c>
      <c r="E3" s="288" t="s">
        <v>10</v>
      </c>
      <c r="F3" s="288" t="s">
        <v>58</v>
      </c>
      <c r="G3" s="275" t="s">
        <v>12</v>
      </c>
      <c r="H3" s="275"/>
      <c r="I3" s="275"/>
      <c r="J3" s="275"/>
    </row>
    <row r="4" spans="1:10">
      <c r="A4" s="282"/>
      <c r="B4" s="275"/>
      <c r="C4" s="293"/>
      <c r="D4" s="289"/>
      <c r="E4" s="289"/>
      <c r="F4" s="289"/>
      <c r="G4" s="253" t="s">
        <v>13</v>
      </c>
      <c r="H4" s="253" t="s">
        <v>14</v>
      </c>
      <c r="I4" s="253" t="s">
        <v>15</v>
      </c>
      <c r="J4" s="253" t="s">
        <v>16</v>
      </c>
    </row>
    <row r="5" spans="1:10">
      <c r="A5" s="247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4">
        <v>7</v>
      </c>
      <c r="H5" s="244">
        <v>8</v>
      </c>
      <c r="I5" s="244">
        <v>9</v>
      </c>
      <c r="J5" s="244">
        <v>10</v>
      </c>
    </row>
    <row r="6" spans="1:10" s="24" customFormat="1">
      <c r="A6" s="294" t="s">
        <v>59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s="24" customFormat="1" ht="37.5">
      <c r="A7" s="250" t="s">
        <v>60</v>
      </c>
      <c r="B7" s="245">
        <v>1000</v>
      </c>
      <c r="C7" s="35">
        <f>C8+C9+C10</f>
        <v>25630.7</v>
      </c>
      <c r="D7" s="35">
        <f>D8+D10</f>
        <v>24397</v>
      </c>
      <c r="E7" s="35">
        <f>E8+E10</f>
        <v>41613.199999999997</v>
      </c>
      <c r="F7" s="36">
        <f>F8+F9+F10</f>
        <v>49025.7</v>
      </c>
      <c r="G7" s="36">
        <f>G8+G9+G10</f>
        <v>3081.6</v>
      </c>
      <c r="H7" s="36">
        <f>H8+H9+H10</f>
        <v>10829.4</v>
      </c>
      <c r="I7" s="36">
        <f>I8+I9+I10</f>
        <v>17045.3</v>
      </c>
      <c r="J7" s="36">
        <f>J8+J9+J10</f>
        <v>18069.400000000001</v>
      </c>
    </row>
    <row r="8" spans="1:10" s="24" customFormat="1">
      <c r="A8" s="37" t="s">
        <v>61</v>
      </c>
      <c r="B8" s="244">
        <v>1010</v>
      </c>
      <c r="C8" s="245">
        <v>10031</v>
      </c>
      <c r="D8" s="245">
        <v>1653.6</v>
      </c>
      <c r="E8" s="245">
        <v>15656.7</v>
      </c>
      <c r="F8" s="38">
        <f t="shared" ref="F8:F13" si="0">G8+H8+I8+J8</f>
        <v>5545.1</v>
      </c>
      <c r="G8" s="38">
        <v>115.7</v>
      </c>
      <c r="H8" s="38">
        <v>197.3</v>
      </c>
      <c r="I8" s="38">
        <f>2850.3</f>
        <v>2850.3</v>
      </c>
      <c r="J8" s="38">
        <v>2381.8000000000002</v>
      </c>
    </row>
    <row r="9" spans="1:10" s="24" customFormat="1">
      <c r="A9" s="37" t="s">
        <v>62</v>
      </c>
      <c r="B9" s="244">
        <v>1011</v>
      </c>
      <c r="C9" s="35">
        <v>0</v>
      </c>
      <c r="D9" s="35">
        <v>0</v>
      </c>
      <c r="E9" s="35">
        <v>0</v>
      </c>
      <c r="F9" s="38">
        <f t="shared" si="0"/>
        <v>0</v>
      </c>
      <c r="G9" s="38">
        <v>0</v>
      </c>
      <c r="H9" s="38">
        <v>0</v>
      </c>
      <c r="I9" s="38">
        <v>0</v>
      </c>
      <c r="J9" s="38">
        <v>0</v>
      </c>
    </row>
    <row r="10" spans="1:10" s="24" customFormat="1">
      <c r="A10" s="37" t="s">
        <v>63</v>
      </c>
      <c r="B10" s="244">
        <v>1012</v>
      </c>
      <c r="C10" s="245">
        <v>15599.7</v>
      </c>
      <c r="D10" s="35">
        <f>D11+D12</f>
        <v>22743.4</v>
      </c>
      <c r="E10" s="35">
        <f>E11+E12</f>
        <v>25956.5</v>
      </c>
      <c r="F10" s="38">
        <f t="shared" si="0"/>
        <v>43480.6</v>
      </c>
      <c r="G10" s="38">
        <f>G11+G12+G13</f>
        <v>2965.9</v>
      </c>
      <c r="H10" s="38">
        <f>H11+H12+H13</f>
        <v>10632.1</v>
      </c>
      <c r="I10" s="38">
        <f>I11+I12+I13</f>
        <v>14195</v>
      </c>
      <c r="J10" s="38">
        <f>J11+J12+J13</f>
        <v>15687.6</v>
      </c>
    </row>
    <row r="11" spans="1:10" s="24" customFormat="1" ht="56.25">
      <c r="A11" s="37" t="s">
        <v>64</v>
      </c>
      <c r="B11" s="244" t="s">
        <v>415</v>
      </c>
      <c r="C11" s="35">
        <v>0</v>
      </c>
      <c r="D11" s="35">
        <v>22435.4</v>
      </c>
      <c r="E11" s="35">
        <v>25956.5</v>
      </c>
      <c r="F11" s="38">
        <f t="shared" si="0"/>
        <v>41903.5</v>
      </c>
      <c r="G11" s="39">
        <v>2965.9</v>
      </c>
      <c r="H11" s="39">
        <v>10632.1</v>
      </c>
      <c r="I11" s="39">
        <f>5956+8000-50.5</f>
        <v>13905.5</v>
      </c>
      <c r="J11" s="39">
        <f>9000+5400</f>
        <v>14400</v>
      </c>
    </row>
    <row r="12" spans="1:10" s="24" customFormat="1" ht="37.5">
      <c r="A12" s="37" t="s">
        <v>65</v>
      </c>
      <c r="B12" s="244" t="s">
        <v>416</v>
      </c>
      <c r="C12" s="35">
        <v>0</v>
      </c>
      <c r="D12" s="35">
        <v>308</v>
      </c>
      <c r="E12" s="35">
        <v>0</v>
      </c>
      <c r="F12" s="14">
        <f t="shared" si="0"/>
        <v>50.5</v>
      </c>
      <c r="G12" s="14">
        <v>0</v>
      </c>
      <c r="H12" s="14">
        <v>0</v>
      </c>
      <c r="I12" s="14">
        <v>50.5</v>
      </c>
      <c r="J12" s="11">
        <v>0</v>
      </c>
    </row>
    <row r="13" spans="1:10" s="24" customFormat="1">
      <c r="A13" s="37" t="s">
        <v>66</v>
      </c>
      <c r="B13" s="244" t="s">
        <v>417</v>
      </c>
      <c r="C13" s="35">
        <v>0</v>
      </c>
      <c r="D13" s="35">
        <v>0</v>
      </c>
      <c r="E13" s="35">
        <v>0</v>
      </c>
      <c r="F13" s="14">
        <f t="shared" si="0"/>
        <v>1526.6</v>
      </c>
      <c r="G13" s="14">
        <v>0</v>
      </c>
      <c r="H13" s="14">
        <v>0</v>
      </c>
      <c r="I13" s="11">
        <v>239</v>
      </c>
      <c r="J13" s="11">
        <v>1287.5999999999999</v>
      </c>
    </row>
    <row r="14" spans="1:10" s="24" customFormat="1">
      <c r="A14" s="37" t="s">
        <v>67</v>
      </c>
      <c r="B14" s="244">
        <v>1020</v>
      </c>
      <c r="C14" s="35">
        <v>1671.8</v>
      </c>
      <c r="D14" s="35">
        <v>275.60000000000002</v>
      </c>
      <c r="E14" s="35">
        <f t="shared" ref="E14:J14" si="1">E8/6</f>
        <v>2609.4500000000003</v>
      </c>
      <c r="F14" s="38">
        <f t="shared" si="1"/>
        <v>924.18333333333339</v>
      </c>
      <c r="G14" s="38">
        <f t="shared" si="1"/>
        <v>19.283333333333335</v>
      </c>
      <c r="H14" s="38">
        <f>H8/6</f>
        <v>32.883333333333333</v>
      </c>
      <c r="I14" s="38">
        <f>I8/6</f>
        <v>475.05</v>
      </c>
      <c r="J14" s="38">
        <f t="shared" si="1"/>
        <v>396.9666666666667</v>
      </c>
    </row>
    <row r="15" spans="1:10" s="24" customFormat="1">
      <c r="A15" s="37" t="s">
        <v>68</v>
      </c>
      <c r="B15" s="244">
        <v>1030</v>
      </c>
      <c r="C15" s="250"/>
      <c r="D15" s="250"/>
      <c r="E15" s="250"/>
      <c r="F15" s="38"/>
      <c r="G15" s="40"/>
      <c r="H15" s="40"/>
      <c r="I15" s="40"/>
      <c r="J15" s="40"/>
    </row>
    <row r="16" spans="1:10" ht="37.5">
      <c r="A16" s="250" t="s">
        <v>69</v>
      </c>
      <c r="B16" s="41">
        <v>1040</v>
      </c>
      <c r="C16" s="14">
        <f t="shared" ref="C16:J16" si="2">C7-C14-C15</f>
        <v>23958.9</v>
      </c>
      <c r="D16" s="14">
        <f t="shared" si="2"/>
        <v>24121.4</v>
      </c>
      <c r="E16" s="14">
        <f t="shared" si="2"/>
        <v>39003.75</v>
      </c>
      <c r="F16" s="38">
        <f t="shared" si="2"/>
        <v>48101.516666666663</v>
      </c>
      <c r="G16" s="38">
        <f t="shared" si="2"/>
        <v>3062.3166666666666</v>
      </c>
      <c r="H16" s="38">
        <f t="shared" si="2"/>
        <v>10796.516666666666</v>
      </c>
      <c r="I16" s="38">
        <f t="shared" si="2"/>
        <v>16570.25</v>
      </c>
      <c r="J16" s="38">
        <f t="shared" si="2"/>
        <v>17672.433333333334</v>
      </c>
    </row>
    <row r="17" spans="1:139" s="31" customFormat="1" ht="37.5">
      <c r="A17" s="250" t="s">
        <v>70</v>
      </c>
      <c r="B17" s="41">
        <v>1050</v>
      </c>
      <c r="C17" s="42">
        <f t="shared" ref="C17:J17" si="3">SUM(C18:C25)</f>
        <v>22622.399999999998</v>
      </c>
      <c r="D17" s="42">
        <f t="shared" si="3"/>
        <v>22821.9</v>
      </c>
      <c r="E17" s="14">
        <f>SUM(E18:E25)</f>
        <v>35266.5</v>
      </c>
      <c r="F17" s="43">
        <f>SUM(F18:F25)</f>
        <v>42197.65</v>
      </c>
      <c r="G17" s="43">
        <f t="shared" si="3"/>
        <v>2348.3999999999996</v>
      </c>
      <c r="H17" s="43">
        <f t="shared" si="3"/>
        <v>12062.599999999999</v>
      </c>
      <c r="I17" s="43">
        <f t="shared" si="3"/>
        <v>14550.972000000002</v>
      </c>
      <c r="J17" s="43">
        <f t="shared" si="3"/>
        <v>13235.678</v>
      </c>
      <c r="L17" s="44"/>
    </row>
    <row r="18" spans="1:139" s="31" customFormat="1">
      <c r="A18" s="45" t="s">
        <v>71</v>
      </c>
      <c r="B18" s="46">
        <v>1051</v>
      </c>
      <c r="C18" s="11">
        <v>5688.4</v>
      </c>
      <c r="D18" s="11">
        <v>6933.5</v>
      </c>
      <c r="E18" s="11">
        <v>17642</v>
      </c>
      <c r="F18" s="11">
        <f>G18+H18+I18+J18</f>
        <v>15940.6</v>
      </c>
      <c r="G18" s="11">
        <v>172.2</v>
      </c>
      <c r="H18" s="11">
        <f>5846.5-172.2</f>
        <v>5674.3</v>
      </c>
      <c r="I18" s="11">
        <f>2836.4+3008.2-50.5</f>
        <v>5794.1</v>
      </c>
      <c r="J18" s="11">
        <f>2300+2000</f>
        <v>4300</v>
      </c>
    </row>
    <row r="19" spans="1:139" s="31" customFormat="1">
      <c r="A19" s="45" t="s">
        <v>72</v>
      </c>
      <c r="B19" s="46">
        <v>1052</v>
      </c>
      <c r="C19" s="11">
        <v>538.20000000000005</v>
      </c>
      <c r="D19" s="11">
        <v>2423</v>
      </c>
      <c r="E19" s="11">
        <v>4062</v>
      </c>
      <c r="F19" s="11">
        <f t="shared" ref="F19:F24" si="4">G19+H19+I19+J19</f>
        <v>8424.2000000000007</v>
      </c>
      <c r="G19" s="11">
        <v>99.8</v>
      </c>
      <c r="H19" s="11">
        <v>2443.4</v>
      </c>
      <c r="I19" s="11">
        <f>2950.5-400</f>
        <v>2550.5</v>
      </c>
      <c r="J19" s="11">
        <f>3330.5</f>
        <v>3330.5</v>
      </c>
    </row>
    <row r="20" spans="1:139" s="31" customFormat="1">
      <c r="A20" s="45" t="s">
        <v>73</v>
      </c>
      <c r="B20" s="46">
        <v>1053</v>
      </c>
      <c r="C20" s="11">
        <v>165</v>
      </c>
      <c r="D20" s="11">
        <v>168.6</v>
      </c>
      <c r="E20" s="11">
        <v>100</v>
      </c>
      <c r="F20" s="11">
        <f t="shared" si="4"/>
        <v>97.5</v>
      </c>
      <c r="G20" s="11">
        <v>20</v>
      </c>
      <c r="H20" s="11">
        <v>27.5</v>
      </c>
      <c r="I20" s="11">
        <v>30</v>
      </c>
      <c r="J20" s="11">
        <v>20</v>
      </c>
    </row>
    <row r="21" spans="1:139" s="31" customFormat="1">
      <c r="A21" s="45" t="s">
        <v>74</v>
      </c>
      <c r="B21" s="46">
        <v>1054</v>
      </c>
      <c r="C21" s="11">
        <v>1188.8</v>
      </c>
      <c r="D21" s="11">
        <v>2769.2</v>
      </c>
      <c r="E21" s="11">
        <v>4915</v>
      </c>
      <c r="F21" s="11">
        <f t="shared" si="4"/>
        <v>7840.5</v>
      </c>
      <c r="G21" s="11">
        <v>1582.2</v>
      </c>
      <c r="H21" s="11">
        <v>1720.8</v>
      </c>
      <c r="I21" s="11">
        <v>2267.6</v>
      </c>
      <c r="J21" s="11">
        <v>2269.9</v>
      </c>
      <c r="L21" s="44"/>
    </row>
    <row r="22" spans="1:139" s="31" customFormat="1">
      <c r="A22" s="45" t="s">
        <v>75</v>
      </c>
      <c r="B22" s="46">
        <v>1055</v>
      </c>
      <c r="C22" s="11">
        <v>225.2</v>
      </c>
      <c r="D22" s="11">
        <v>541.1</v>
      </c>
      <c r="E22" s="11">
        <v>1081.3</v>
      </c>
      <c r="F22" s="11">
        <f t="shared" si="4"/>
        <v>1675.4500000000003</v>
      </c>
      <c r="G22" s="11">
        <v>323.39999999999998</v>
      </c>
      <c r="H22" s="11">
        <v>353.8</v>
      </c>
      <c r="I22" s="11">
        <f>I21*0.22</f>
        <v>498.87199999999996</v>
      </c>
      <c r="J22" s="11">
        <f>J21*0.22</f>
        <v>499.37800000000004</v>
      </c>
    </row>
    <row r="23" spans="1:139" s="31" customFormat="1" ht="56.25">
      <c r="A23" s="45" t="s">
        <v>76</v>
      </c>
      <c r="B23" s="46">
        <v>1056</v>
      </c>
      <c r="C23" s="11">
        <v>72.2</v>
      </c>
      <c r="D23" s="11">
        <v>816.9</v>
      </c>
      <c r="E23" s="11">
        <v>689.4</v>
      </c>
      <c r="F23" s="11">
        <f t="shared" si="4"/>
        <v>499</v>
      </c>
      <c r="G23" s="11">
        <v>18</v>
      </c>
      <c r="H23" s="11">
        <v>128.30000000000001</v>
      </c>
      <c r="I23" s="11">
        <v>165.7</v>
      </c>
      <c r="J23" s="11">
        <v>187</v>
      </c>
    </row>
    <row r="24" spans="1:139" s="31" customFormat="1">
      <c r="A24" s="45" t="s">
        <v>77</v>
      </c>
      <c r="B24" s="46">
        <v>1057</v>
      </c>
      <c r="C24" s="11">
        <v>115.3</v>
      </c>
      <c r="D24" s="11">
        <v>1420.1</v>
      </c>
      <c r="E24" s="11">
        <v>176.8</v>
      </c>
      <c r="F24" s="11">
        <f t="shared" si="4"/>
        <v>541</v>
      </c>
      <c r="G24" s="11">
        <v>44.2</v>
      </c>
      <c r="H24" s="11">
        <v>408.4</v>
      </c>
      <c r="I24" s="11">
        <v>44.2</v>
      </c>
      <c r="J24" s="11">
        <v>44.2</v>
      </c>
    </row>
    <row r="25" spans="1:139" s="47" customFormat="1">
      <c r="A25" s="45" t="s">
        <v>78</v>
      </c>
      <c r="B25" s="46">
        <v>1058</v>
      </c>
      <c r="C25" s="11">
        <v>14629.3</v>
      </c>
      <c r="D25" s="11">
        <v>7749.5</v>
      </c>
      <c r="E25" s="11">
        <v>6600</v>
      </c>
      <c r="F25" s="11">
        <f>G25+H25+I25+J25</f>
        <v>7179.4</v>
      </c>
      <c r="G25" s="11">
        <v>88.6</v>
      </c>
      <c r="H25" s="11">
        <v>1306.0999999999999</v>
      </c>
      <c r="I25" s="11">
        <v>3200</v>
      </c>
      <c r="J25" s="11">
        <v>2584.6999999999998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</row>
    <row r="26" spans="1:139">
      <c r="A26" s="48" t="s">
        <v>79</v>
      </c>
      <c r="B26" s="49">
        <v>1060</v>
      </c>
      <c r="C26" s="50">
        <f>C16-C17</f>
        <v>1336.5000000000036</v>
      </c>
      <c r="D26" s="50">
        <f t="shared" ref="D26:J26" si="5">D16-D17</f>
        <v>1299.5</v>
      </c>
      <c r="E26" s="50">
        <f t="shared" si="5"/>
        <v>3737.25</v>
      </c>
      <c r="F26" s="50">
        <f t="shared" si="5"/>
        <v>5903.8666666666613</v>
      </c>
      <c r="G26" s="50">
        <f>G16-G17</f>
        <v>713.91666666666697</v>
      </c>
      <c r="H26" s="50">
        <f t="shared" si="5"/>
        <v>-1266.0833333333321</v>
      </c>
      <c r="I26" s="50">
        <f t="shared" si="5"/>
        <v>2019.2779999999984</v>
      </c>
      <c r="J26" s="50">
        <f t="shared" si="5"/>
        <v>4436.7553333333344</v>
      </c>
    </row>
    <row r="27" spans="1:139">
      <c r="A27" s="250" t="s">
        <v>80</v>
      </c>
      <c r="B27" s="41">
        <v>1070</v>
      </c>
      <c r="C27" s="42">
        <f t="shared" ref="C27:J27" si="6">C28</f>
        <v>371.7</v>
      </c>
      <c r="D27" s="42">
        <f t="shared" si="6"/>
        <v>506.6</v>
      </c>
      <c r="E27" s="42">
        <f>E28</f>
        <v>195</v>
      </c>
      <c r="F27" s="43">
        <f t="shared" si="6"/>
        <v>139.30000000000001</v>
      </c>
      <c r="G27" s="43">
        <f t="shared" si="6"/>
        <v>0</v>
      </c>
      <c r="H27" s="43">
        <f t="shared" si="6"/>
        <v>44.3</v>
      </c>
      <c r="I27" s="43">
        <f t="shared" si="6"/>
        <v>80</v>
      </c>
      <c r="J27" s="43">
        <f t="shared" si="6"/>
        <v>15</v>
      </c>
    </row>
    <row r="28" spans="1:139">
      <c r="A28" s="45" t="s">
        <v>81</v>
      </c>
      <c r="B28" s="41">
        <v>1071</v>
      </c>
      <c r="C28" s="51">
        <v>371.7</v>
      </c>
      <c r="D28" s="51">
        <v>506.6</v>
      </c>
      <c r="E28" s="51">
        <v>195</v>
      </c>
      <c r="F28" s="51">
        <f>G28+H28+I28+J28</f>
        <v>139.30000000000001</v>
      </c>
      <c r="G28" s="51">
        <v>0</v>
      </c>
      <c r="H28" s="51">
        <v>44.3</v>
      </c>
      <c r="I28" s="51">
        <v>80</v>
      </c>
      <c r="J28" s="51">
        <f>'[3]Звіт про фін.результати'!Q21/1000</f>
        <v>15</v>
      </c>
    </row>
    <row r="29" spans="1:139">
      <c r="A29" s="250" t="s">
        <v>82</v>
      </c>
      <c r="B29" s="41">
        <v>1080</v>
      </c>
      <c r="C29" s="14">
        <f t="shared" ref="C29:J29" si="7">SUM(C30:C51)</f>
        <v>1224.0999999999999</v>
      </c>
      <c r="D29" s="14">
        <f t="shared" si="7"/>
        <v>2009.0999999999997</v>
      </c>
      <c r="E29" s="14">
        <f>SUM(E30:E51)</f>
        <v>3932.0999999999995</v>
      </c>
      <c r="F29" s="14">
        <f t="shared" si="7"/>
        <v>5483.442</v>
      </c>
      <c r="G29" s="14">
        <f t="shared" si="7"/>
        <v>765</v>
      </c>
      <c r="H29" s="14">
        <f t="shared" si="7"/>
        <v>1183.0340000000001</v>
      </c>
      <c r="I29" s="14">
        <f t="shared" si="7"/>
        <v>1317.146</v>
      </c>
      <c r="J29" s="14">
        <f t="shared" si="7"/>
        <v>2218.2620000000002</v>
      </c>
    </row>
    <row r="30" spans="1:139" ht="37.5">
      <c r="A30" s="45" t="s">
        <v>83</v>
      </c>
      <c r="B30" s="46">
        <v>1081</v>
      </c>
      <c r="C30" s="51">
        <v>19.399999999999999</v>
      </c>
      <c r="D30" s="51">
        <v>3.4</v>
      </c>
      <c r="E30" s="51">
        <v>0</v>
      </c>
      <c r="F30" s="11">
        <f>G30+H30+I30+J30</f>
        <v>0</v>
      </c>
      <c r="G30" s="52">
        <v>0</v>
      </c>
      <c r="H30" s="52">
        <v>0</v>
      </c>
      <c r="I30" s="52">
        <v>0</v>
      </c>
      <c r="J30" s="52">
        <v>0</v>
      </c>
    </row>
    <row r="31" spans="1:139">
      <c r="A31" s="45" t="s">
        <v>84</v>
      </c>
      <c r="B31" s="46">
        <v>1082</v>
      </c>
      <c r="C31" s="51"/>
      <c r="D31" s="51"/>
      <c r="E31" s="51"/>
      <c r="F31" s="11"/>
      <c r="G31" s="52"/>
      <c r="H31" s="52"/>
      <c r="I31" s="52"/>
      <c r="J31" s="52"/>
    </row>
    <row r="32" spans="1:139">
      <c r="A32" s="45" t="s">
        <v>85</v>
      </c>
      <c r="B32" s="46">
        <v>1083</v>
      </c>
      <c r="C32" s="51"/>
      <c r="D32" s="51"/>
      <c r="E32" s="51"/>
      <c r="F32" s="11"/>
      <c r="G32" s="52"/>
      <c r="H32" s="52"/>
      <c r="I32" s="52"/>
      <c r="J32" s="52"/>
    </row>
    <row r="33" spans="1:11">
      <c r="A33" s="45" t="s">
        <v>86</v>
      </c>
      <c r="B33" s="46">
        <v>1084</v>
      </c>
      <c r="C33" s="51"/>
      <c r="D33" s="51"/>
      <c r="E33" s="51"/>
      <c r="F33" s="11"/>
      <c r="G33" s="52"/>
      <c r="H33" s="52"/>
      <c r="I33" s="52"/>
      <c r="J33" s="52"/>
    </row>
    <row r="34" spans="1:11" s="31" customFormat="1">
      <c r="A34" s="45" t="s">
        <v>87</v>
      </c>
      <c r="B34" s="46">
        <v>1085</v>
      </c>
      <c r="C34" s="51"/>
      <c r="D34" s="51">
        <v>0</v>
      </c>
      <c r="E34" s="51">
        <v>130</v>
      </c>
      <c r="F34" s="11">
        <f>G34+H34+I34+J34</f>
        <v>130</v>
      </c>
      <c r="G34" s="52">
        <f>'[3]накладні витрати'!L23/1000</f>
        <v>0</v>
      </c>
      <c r="H34" s="52">
        <v>0</v>
      </c>
      <c r="I34" s="52">
        <v>130</v>
      </c>
      <c r="J34" s="52">
        <f>'[3]накладні витрати'!X23/1000</f>
        <v>0</v>
      </c>
    </row>
    <row r="35" spans="1:11" s="31" customFormat="1">
      <c r="A35" s="45" t="s">
        <v>88</v>
      </c>
      <c r="B35" s="46">
        <v>1086</v>
      </c>
      <c r="C35" s="11"/>
      <c r="D35" s="11">
        <v>0</v>
      </c>
      <c r="E35" s="11">
        <v>4</v>
      </c>
      <c r="F35" s="11">
        <f t="shared" ref="F35:F48" si="8">G35+H35+I35+J35</f>
        <v>2</v>
      </c>
      <c r="G35" s="11">
        <v>0</v>
      </c>
      <c r="H35" s="11">
        <v>0</v>
      </c>
      <c r="I35" s="11">
        <v>1</v>
      </c>
      <c r="J35" s="11">
        <v>1</v>
      </c>
    </row>
    <row r="36" spans="1:11" s="31" customFormat="1">
      <c r="A36" s="45" t="s">
        <v>89</v>
      </c>
      <c r="B36" s="46">
        <v>1087</v>
      </c>
      <c r="C36" s="11">
        <v>7.6</v>
      </c>
      <c r="D36" s="11">
        <v>8.6999999999999993</v>
      </c>
      <c r="E36" s="11">
        <v>11.1</v>
      </c>
      <c r="F36" s="11">
        <f t="shared" si="8"/>
        <v>8.3000000000000007</v>
      </c>
      <c r="G36" s="11">
        <v>2</v>
      </c>
      <c r="H36" s="11">
        <v>0.8</v>
      </c>
      <c r="I36" s="11">
        <v>2.8</v>
      </c>
      <c r="J36" s="11">
        <v>2.7</v>
      </c>
    </row>
    <row r="37" spans="1:11" s="31" customFormat="1">
      <c r="A37" s="45" t="s">
        <v>74</v>
      </c>
      <c r="B37" s="46">
        <v>1088</v>
      </c>
      <c r="C37" s="11">
        <v>698.7</v>
      </c>
      <c r="D37" s="11">
        <v>1533</v>
      </c>
      <c r="E37" s="11">
        <v>2937.7</v>
      </c>
      <c r="F37" s="11">
        <f t="shared" si="8"/>
        <v>3385</v>
      </c>
      <c r="G37" s="11">
        <v>618.20000000000005</v>
      </c>
      <c r="H37" s="11">
        <v>894.7</v>
      </c>
      <c r="I37" s="11">
        <v>929.3</v>
      </c>
      <c r="J37" s="11">
        <v>942.8</v>
      </c>
    </row>
    <row r="38" spans="1:11" s="31" customFormat="1">
      <c r="A38" s="45" t="s">
        <v>75</v>
      </c>
      <c r="B38" s="46">
        <v>1089</v>
      </c>
      <c r="C38" s="11">
        <v>153.69999999999999</v>
      </c>
      <c r="D38" s="11">
        <v>330.6</v>
      </c>
      <c r="E38" s="11">
        <v>646.4</v>
      </c>
      <c r="F38" s="11">
        <f t="shared" si="8"/>
        <v>738.69599999999991</v>
      </c>
      <c r="G38" s="11">
        <v>130</v>
      </c>
      <c r="H38" s="11">
        <f>H37*0.22</f>
        <v>196.834</v>
      </c>
      <c r="I38" s="11">
        <f>I37*0.22</f>
        <v>204.446</v>
      </c>
      <c r="J38" s="11">
        <f>J37*0.22</f>
        <v>207.416</v>
      </c>
    </row>
    <row r="39" spans="1:11" s="31" customFormat="1" ht="37.5">
      <c r="A39" s="45" t="s">
        <v>90</v>
      </c>
      <c r="B39" s="46">
        <v>1090</v>
      </c>
      <c r="C39" s="11">
        <v>20.3</v>
      </c>
      <c r="D39" s="11">
        <v>40.6</v>
      </c>
      <c r="E39" s="11">
        <v>20.8</v>
      </c>
      <c r="F39" s="11">
        <f t="shared" si="8"/>
        <v>24.5</v>
      </c>
      <c r="G39" s="11">
        <v>5</v>
      </c>
      <c r="H39" s="11">
        <v>9.1</v>
      </c>
      <c r="I39" s="11">
        <v>5.2</v>
      </c>
      <c r="J39" s="11">
        <v>5.2</v>
      </c>
    </row>
    <row r="40" spans="1:11" s="31" customFormat="1" ht="37.5">
      <c r="A40" s="45" t="s">
        <v>91</v>
      </c>
      <c r="B40" s="46">
        <v>1091</v>
      </c>
      <c r="C40" s="11"/>
      <c r="D40" s="11"/>
      <c r="E40" s="11"/>
      <c r="F40" s="11"/>
      <c r="G40" s="11"/>
      <c r="H40" s="11"/>
      <c r="I40" s="11"/>
      <c r="J40" s="11"/>
    </row>
    <row r="41" spans="1:11" s="31" customFormat="1" ht="37.5">
      <c r="A41" s="45" t="s">
        <v>92</v>
      </c>
      <c r="B41" s="46">
        <v>1092</v>
      </c>
      <c r="C41" s="11"/>
      <c r="D41" s="11"/>
      <c r="E41" s="11"/>
      <c r="F41" s="11"/>
      <c r="G41" s="11"/>
      <c r="H41" s="11"/>
      <c r="I41" s="11"/>
      <c r="J41" s="11"/>
    </row>
    <row r="42" spans="1:11" s="31" customFormat="1">
      <c r="A42" s="45" t="s">
        <v>93</v>
      </c>
      <c r="B42" s="46">
        <v>1093</v>
      </c>
      <c r="C42" s="11"/>
      <c r="D42" s="11"/>
      <c r="E42" s="11"/>
      <c r="F42" s="11"/>
      <c r="G42" s="11"/>
      <c r="H42" s="11"/>
      <c r="I42" s="11"/>
      <c r="J42" s="11"/>
    </row>
    <row r="43" spans="1:11" s="31" customFormat="1">
      <c r="A43" s="45" t="s">
        <v>94</v>
      </c>
      <c r="B43" s="46">
        <v>1094</v>
      </c>
      <c r="C43" s="11">
        <v>98.8</v>
      </c>
      <c r="D43" s="11">
        <f>56.9+29.4</f>
        <v>86.3</v>
      </c>
      <c r="E43" s="11">
        <v>118.5</v>
      </c>
      <c r="F43" s="11">
        <f t="shared" si="8"/>
        <v>92.300000000000011</v>
      </c>
      <c r="G43" s="11">
        <v>9.8000000000000007</v>
      </c>
      <c r="H43" s="11">
        <v>25.1</v>
      </c>
      <c r="I43" s="11">
        <v>26.5</v>
      </c>
      <c r="J43" s="11">
        <v>30.9</v>
      </c>
      <c r="K43" s="31" t="s">
        <v>95</v>
      </c>
    </row>
    <row r="44" spans="1:11" s="31" customFormat="1">
      <c r="A44" s="45" t="s">
        <v>96</v>
      </c>
      <c r="B44" s="46">
        <v>1095</v>
      </c>
      <c r="C44" s="11">
        <v>2.4</v>
      </c>
      <c r="D44" s="11">
        <v>5.5</v>
      </c>
      <c r="E44" s="11">
        <v>19.2</v>
      </c>
      <c r="F44" s="11">
        <f t="shared" si="8"/>
        <v>13.2</v>
      </c>
      <c r="G44" s="11">
        <v>0</v>
      </c>
      <c r="H44" s="11">
        <v>4.4000000000000004</v>
      </c>
      <c r="I44" s="11">
        <v>4.5</v>
      </c>
      <c r="J44" s="11">
        <v>4.3</v>
      </c>
      <c r="K44" s="31" t="s">
        <v>97</v>
      </c>
    </row>
    <row r="45" spans="1:11" s="31" customFormat="1">
      <c r="A45" s="45" t="s">
        <v>98</v>
      </c>
      <c r="B45" s="46">
        <v>1096</v>
      </c>
      <c r="C45" s="11">
        <v>0.7</v>
      </c>
      <c r="D45" s="11">
        <v>1</v>
      </c>
      <c r="E45" s="11">
        <v>2.7</v>
      </c>
      <c r="F45" s="11">
        <f t="shared" si="8"/>
        <v>2.7</v>
      </c>
      <c r="G45" s="11">
        <v>0</v>
      </c>
      <c r="H45" s="11">
        <v>1.7</v>
      </c>
      <c r="I45" s="11">
        <v>0</v>
      </c>
      <c r="J45" s="11">
        <f>'[3]накладні витрати'!X20/1000</f>
        <v>1</v>
      </c>
    </row>
    <row r="46" spans="1:11" s="31" customFormat="1">
      <c r="A46" s="45" t="s">
        <v>99</v>
      </c>
      <c r="B46" s="46">
        <v>1097</v>
      </c>
      <c r="C46" s="11"/>
      <c r="D46" s="11"/>
      <c r="E46" s="11"/>
      <c r="F46" s="11"/>
      <c r="G46" s="11"/>
      <c r="H46" s="11"/>
      <c r="I46" s="11"/>
      <c r="J46" s="11"/>
    </row>
    <row r="47" spans="1:11" s="31" customFormat="1">
      <c r="A47" s="45" t="s">
        <v>100</v>
      </c>
      <c r="B47" s="46">
        <v>1098</v>
      </c>
      <c r="C47" s="11"/>
      <c r="D47" s="11"/>
      <c r="E47" s="11">
        <v>21.7</v>
      </c>
      <c r="F47" s="11">
        <f>G47+H47+I47+J47</f>
        <v>53.199999999999996</v>
      </c>
      <c r="G47" s="11">
        <v>0</v>
      </c>
      <c r="H47" s="11">
        <v>42.4</v>
      </c>
      <c r="I47" s="11">
        <v>5.4</v>
      </c>
      <c r="J47" s="11">
        <v>5.4</v>
      </c>
      <c r="K47" s="31" t="s">
        <v>101</v>
      </c>
    </row>
    <row r="48" spans="1:11" s="31" customFormat="1">
      <c r="A48" s="45" t="s">
        <v>102</v>
      </c>
      <c r="B48" s="46">
        <v>1099</v>
      </c>
      <c r="C48" s="11"/>
      <c r="D48" s="11">
        <v>0</v>
      </c>
      <c r="E48" s="11">
        <v>20</v>
      </c>
      <c r="F48" s="11">
        <f t="shared" si="8"/>
        <v>16</v>
      </c>
      <c r="G48" s="11">
        <v>0</v>
      </c>
      <c r="H48" s="11">
        <v>8</v>
      </c>
      <c r="I48" s="11">
        <v>8</v>
      </c>
      <c r="J48" s="11">
        <v>0</v>
      </c>
    </row>
    <row r="49" spans="1:10" s="31" customFormat="1" ht="37.5">
      <c r="A49" s="45" t="s">
        <v>103</v>
      </c>
      <c r="B49" s="46">
        <v>1100</v>
      </c>
      <c r="C49" s="11"/>
      <c r="D49" s="11"/>
      <c r="E49" s="11"/>
      <c r="F49" s="39"/>
      <c r="G49" s="53"/>
      <c r="H49" s="53"/>
      <c r="I49" s="53"/>
      <c r="J49" s="53"/>
    </row>
    <row r="50" spans="1:10" s="31" customFormat="1">
      <c r="A50" s="45" t="s">
        <v>104</v>
      </c>
      <c r="B50" s="46">
        <v>1101</v>
      </c>
      <c r="C50" s="11"/>
      <c r="D50" s="11"/>
      <c r="E50" s="11"/>
      <c r="F50" s="39"/>
      <c r="G50" s="53"/>
      <c r="H50" s="53"/>
      <c r="I50" s="53"/>
      <c r="J50" s="53"/>
    </row>
    <row r="51" spans="1:10">
      <c r="A51" s="45" t="s">
        <v>105</v>
      </c>
      <c r="B51" s="46">
        <v>1102</v>
      </c>
      <c r="C51" s="11">
        <v>222.5</v>
      </c>
      <c r="D51" s="11">
        <v>0</v>
      </c>
      <c r="E51" s="11">
        <v>0</v>
      </c>
      <c r="F51" s="39">
        <f>G51+H51+I51+J51</f>
        <v>1017.5459999999999</v>
      </c>
      <c r="G51" s="39">
        <f t="shared" ref="G51:I51" si="9">G52</f>
        <v>0</v>
      </c>
      <c r="H51" s="39">
        <f t="shared" si="9"/>
        <v>0</v>
      </c>
      <c r="I51" s="39">
        <f t="shared" si="9"/>
        <v>0</v>
      </c>
      <c r="J51" s="39">
        <f>J52</f>
        <v>1017.5459999999999</v>
      </c>
    </row>
    <row r="52" spans="1:10" s="31" customFormat="1">
      <c r="A52" s="45" t="s">
        <v>106</v>
      </c>
      <c r="B52" s="46"/>
      <c r="C52" s="11"/>
      <c r="D52" s="11"/>
      <c r="E52" s="11"/>
      <c r="F52" s="39">
        <f>G52+H52+I52+J52</f>
        <v>1017.5459999999999</v>
      </c>
      <c r="G52" s="39">
        <v>0</v>
      </c>
      <c r="H52" s="39">
        <v>0</v>
      </c>
      <c r="I52" s="39">
        <v>0</v>
      </c>
      <c r="J52" s="39">
        <f>778.53+239.016</f>
        <v>1017.5459999999999</v>
      </c>
    </row>
    <row r="53" spans="1:10" s="31" customFormat="1">
      <c r="A53" s="250" t="s">
        <v>107</v>
      </c>
      <c r="B53" s="41">
        <v>1110</v>
      </c>
      <c r="C53" s="14">
        <f t="shared" ref="C53:J53" si="10">SUM(C54:C59)</f>
        <v>0</v>
      </c>
      <c r="D53" s="14">
        <f t="shared" si="10"/>
        <v>0</v>
      </c>
      <c r="E53" s="14">
        <f>SUM(E54:E59)</f>
        <v>0</v>
      </c>
      <c r="F53" s="38">
        <f t="shared" si="10"/>
        <v>0</v>
      </c>
      <c r="G53" s="38">
        <f t="shared" si="10"/>
        <v>0</v>
      </c>
      <c r="H53" s="38">
        <f t="shared" si="10"/>
        <v>0</v>
      </c>
      <c r="I53" s="38">
        <f t="shared" si="10"/>
        <v>0</v>
      </c>
      <c r="J53" s="38">
        <f t="shared" si="10"/>
        <v>0</v>
      </c>
    </row>
    <row r="54" spans="1:10" s="31" customFormat="1">
      <c r="A54" s="45" t="s">
        <v>108</v>
      </c>
      <c r="B54" s="46">
        <v>1111</v>
      </c>
      <c r="C54" s="11"/>
      <c r="D54" s="11"/>
      <c r="E54" s="11"/>
      <c r="F54" s="53"/>
      <c r="G54" s="53"/>
      <c r="H54" s="53"/>
      <c r="I54" s="53"/>
      <c r="J54" s="53"/>
    </row>
    <row r="55" spans="1:10" s="31" customFormat="1">
      <c r="A55" s="45" t="s">
        <v>109</v>
      </c>
      <c r="B55" s="46">
        <v>1112</v>
      </c>
      <c r="C55" s="11"/>
      <c r="D55" s="11"/>
      <c r="E55" s="11"/>
      <c r="F55" s="53"/>
      <c r="G55" s="53"/>
      <c r="H55" s="53"/>
      <c r="I55" s="53"/>
      <c r="J55" s="53"/>
    </row>
    <row r="56" spans="1:10" s="31" customFormat="1">
      <c r="A56" s="45" t="s">
        <v>74</v>
      </c>
      <c r="B56" s="46">
        <v>1113</v>
      </c>
      <c r="C56" s="11"/>
      <c r="D56" s="11"/>
      <c r="E56" s="11"/>
      <c r="F56" s="53"/>
      <c r="G56" s="53"/>
      <c r="H56" s="53"/>
      <c r="I56" s="53"/>
      <c r="J56" s="53"/>
    </row>
    <row r="57" spans="1:10" s="31" customFormat="1">
      <c r="A57" s="45" t="s">
        <v>77</v>
      </c>
      <c r="B57" s="46">
        <v>1114</v>
      </c>
      <c r="C57" s="11"/>
      <c r="D57" s="11"/>
      <c r="E57" s="11"/>
      <c r="F57" s="53"/>
      <c r="G57" s="53"/>
      <c r="H57" s="53"/>
      <c r="I57" s="53"/>
      <c r="J57" s="53"/>
    </row>
    <row r="58" spans="1:10" s="31" customFormat="1">
      <c r="A58" s="45" t="s">
        <v>110</v>
      </c>
      <c r="B58" s="46">
        <v>1115</v>
      </c>
      <c r="C58" s="11"/>
      <c r="D58" s="11"/>
      <c r="E58" s="11"/>
      <c r="F58" s="53"/>
      <c r="G58" s="53"/>
      <c r="H58" s="53"/>
      <c r="I58" s="53"/>
      <c r="J58" s="53"/>
    </row>
    <row r="59" spans="1:10" s="31" customFormat="1">
      <c r="A59" s="45" t="s">
        <v>111</v>
      </c>
      <c r="B59" s="46">
        <v>1116</v>
      </c>
      <c r="C59" s="11"/>
      <c r="D59" s="11"/>
      <c r="E59" s="11"/>
      <c r="F59" s="53"/>
      <c r="G59" s="53"/>
      <c r="H59" s="53"/>
      <c r="I59" s="53"/>
      <c r="J59" s="53"/>
    </row>
    <row r="60" spans="1:10" s="31" customFormat="1">
      <c r="A60" s="54" t="s">
        <v>112</v>
      </c>
      <c r="B60" s="41">
        <v>1120</v>
      </c>
      <c r="C60" s="14">
        <v>483.6</v>
      </c>
      <c r="D60" s="14">
        <v>308</v>
      </c>
      <c r="E60" s="14">
        <v>0</v>
      </c>
      <c r="F60" s="14">
        <f>G60+H60+I60+J60</f>
        <v>559.6</v>
      </c>
      <c r="G60" s="14">
        <f t="shared" ref="G60:I60" si="11">G65</f>
        <v>0</v>
      </c>
      <c r="H60" s="14">
        <f t="shared" si="11"/>
        <v>0</v>
      </c>
      <c r="I60" s="14">
        <f t="shared" si="11"/>
        <v>50.5</v>
      </c>
      <c r="J60" s="14">
        <f>J65</f>
        <v>509.1</v>
      </c>
    </row>
    <row r="61" spans="1:10" s="31" customFormat="1">
      <c r="A61" s="45" t="s">
        <v>113</v>
      </c>
      <c r="B61" s="46">
        <v>1121</v>
      </c>
      <c r="C61" s="11">
        <v>0</v>
      </c>
      <c r="D61" s="11"/>
      <c r="E61" s="11"/>
      <c r="F61" s="55"/>
      <c r="G61" s="55"/>
      <c r="H61" s="55"/>
      <c r="I61" s="55"/>
      <c r="J61" s="55"/>
    </row>
    <row r="62" spans="1:10" s="31" customFormat="1">
      <c r="A62" s="45" t="s">
        <v>114</v>
      </c>
      <c r="B62" s="46">
        <v>1122</v>
      </c>
      <c r="C62" s="11">
        <v>0</v>
      </c>
      <c r="D62" s="11"/>
      <c r="E62" s="11"/>
      <c r="F62" s="55"/>
      <c r="G62" s="55"/>
      <c r="H62" s="55"/>
      <c r="I62" s="55"/>
      <c r="J62" s="55"/>
    </row>
    <row r="63" spans="1:10" s="31" customFormat="1">
      <c r="A63" s="45" t="s">
        <v>115</v>
      </c>
      <c r="B63" s="46">
        <v>1123</v>
      </c>
      <c r="C63" s="11">
        <v>0</v>
      </c>
      <c r="D63" s="11"/>
      <c r="E63" s="11"/>
      <c r="F63" s="55"/>
      <c r="G63" s="55"/>
      <c r="H63" s="55"/>
      <c r="I63" s="55"/>
      <c r="J63" s="55"/>
    </row>
    <row r="64" spans="1:10" s="31" customFormat="1">
      <c r="A64" s="45" t="s">
        <v>116</v>
      </c>
      <c r="B64" s="46">
        <v>1124</v>
      </c>
      <c r="C64" s="11">
        <v>0</v>
      </c>
      <c r="D64" s="11"/>
      <c r="E64" s="11"/>
      <c r="F64" s="55"/>
      <c r="G64" s="55"/>
      <c r="H64" s="55"/>
      <c r="I64" s="55"/>
      <c r="J64" s="55"/>
    </row>
    <row r="65" spans="1:207" s="31" customFormat="1" ht="20.100000000000001" customHeight="1">
      <c r="A65" s="45" t="s">
        <v>117</v>
      </c>
      <c r="B65" s="46">
        <v>1125</v>
      </c>
      <c r="C65" s="14">
        <f>C66+C67+C68+C69+C70+C71</f>
        <v>483.6</v>
      </c>
      <c r="D65" s="14">
        <v>308</v>
      </c>
      <c r="E65" s="14">
        <v>0</v>
      </c>
      <c r="F65" s="14">
        <f>G65+H65+I65+J65</f>
        <v>559.6</v>
      </c>
      <c r="G65" s="14">
        <f t="shared" ref="G65:I65" si="12">G70+G71</f>
        <v>0</v>
      </c>
      <c r="H65" s="14">
        <f t="shared" si="12"/>
        <v>0</v>
      </c>
      <c r="I65" s="14">
        <f t="shared" si="12"/>
        <v>50.5</v>
      </c>
      <c r="J65" s="14">
        <f>J70+J71</f>
        <v>509.1</v>
      </c>
    </row>
    <row r="66" spans="1:207" s="31" customFormat="1" ht="20.100000000000001" customHeight="1">
      <c r="A66" s="398" t="s">
        <v>118</v>
      </c>
      <c r="B66" s="247" t="s">
        <v>119</v>
      </c>
      <c r="C66" s="11">
        <v>170.4</v>
      </c>
      <c r="D66" s="11"/>
      <c r="E66" s="11"/>
      <c r="F66" s="55"/>
      <c r="G66" s="55"/>
      <c r="H66" s="55"/>
      <c r="I66" s="55"/>
      <c r="J66" s="55"/>
    </row>
    <row r="67" spans="1:207" s="31" customFormat="1" ht="20.100000000000001" customHeight="1">
      <c r="A67" s="398" t="s">
        <v>120</v>
      </c>
      <c r="B67" s="247" t="s">
        <v>121</v>
      </c>
      <c r="C67" s="11"/>
      <c r="D67" s="11"/>
      <c r="E67" s="11"/>
      <c r="F67" s="55"/>
      <c r="G67" s="55"/>
      <c r="H67" s="55"/>
      <c r="I67" s="55"/>
      <c r="J67" s="55"/>
    </row>
    <row r="68" spans="1:207" s="31" customFormat="1" ht="20.100000000000001" customHeight="1">
      <c r="A68" s="398" t="s">
        <v>122</v>
      </c>
      <c r="B68" s="247" t="s">
        <v>123</v>
      </c>
      <c r="C68" s="11"/>
      <c r="D68" s="11"/>
      <c r="E68" s="11"/>
      <c r="F68" s="55"/>
      <c r="G68" s="55"/>
      <c r="H68" s="55"/>
      <c r="I68" s="55"/>
      <c r="J68" s="55"/>
    </row>
    <row r="69" spans="1:207" s="31" customFormat="1" ht="20.100000000000001" customHeight="1">
      <c r="A69" s="398" t="s">
        <v>124</v>
      </c>
      <c r="B69" s="247" t="s">
        <v>125</v>
      </c>
      <c r="C69" s="11"/>
      <c r="D69" s="11"/>
      <c r="E69" s="11"/>
      <c r="F69" s="55"/>
      <c r="G69" s="55"/>
      <c r="H69" s="55"/>
      <c r="I69" s="55"/>
      <c r="J69" s="55"/>
    </row>
    <row r="70" spans="1:207" s="47" customFormat="1" ht="21" customHeight="1">
      <c r="A70" s="398" t="s">
        <v>126</v>
      </c>
      <c r="B70" s="247" t="s">
        <v>127</v>
      </c>
      <c r="C70" s="11">
        <v>305.2</v>
      </c>
      <c r="D70" s="11">
        <v>308</v>
      </c>
      <c r="E70" s="11">
        <v>0</v>
      </c>
      <c r="F70" s="11">
        <f>G70+H70+I70+J70</f>
        <v>50.5</v>
      </c>
      <c r="G70" s="11">
        <v>0</v>
      </c>
      <c r="H70" s="11">
        <v>0</v>
      </c>
      <c r="I70" s="11">
        <v>50.5</v>
      </c>
      <c r="J70" s="11"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</row>
    <row r="71" spans="1:207" s="47" customFormat="1" ht="21" customHeight="1">
      <c r="A71" s="56" t="s">
        <v>128</v>
      </c>
      <c r="B71" s="247" t="s">
        <v>129</v>
      </c>
      <c r="C71" s="57">
        <v>8</v>
      </c>
      <c r="D71" s="247"/>
      <c r="E71" s="247"/>
      <c r="F71" s="38">
        <f>G71+H71+I71+J71</f>
        <v>509.1</v>
      </c>
      <c r="G71" s="38">
        <f>G72+G73+G74</f>
        <v>0</v>
      </c>
      <c r="H71" s="38">
        <f t="shared" ref="H71:J71" si="13">H72+H73+H74</f>
        <v>0</v>
      </c>
      <c r="I71" s="38">
        <f t="shared" si="13"/>
        <v>0</v>
      </c>
      <c r="J71" s="38">
        <f t="shared" si="13"/>
        <v>509.1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</row>
    <row r="72" spans="1:207" s="47" customFormat="1" ht="21" customHeight="1">
      <c r="A72" s="399" t="s">
        <v>130</v>
      </c>
      <c r="B72" s="247" t="s">
        <v>131</v>
      </c>
      <c r="C72" s="58"/>
      <c r="D72" s="59"/>
      <c r="E72" s="59"/>
      <c r="F72" s="39">
        <f t="shared" ref="F72:F74" si="14">G72+H72+I72+J72</f>
        <v>478.5</v>
      </c>
      <c r="G72" s="39"/>
      <c r="H72" s="39"/>
      <c r="I72" s="39"/>
      <c r="J72" s="39">
        <v>478.5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</row>
    <row r="73" spans="1:207" s="47" customFormat="1" ht="21" customHeight="1">
      <c r="A73" s="399" t="s">
        <v>132</v>
      </c>
      <c r="B73" s="247" t="s">
        <v>133</v>
      </c>
      <c r="C73" s="58"/>
      <c r="D73" s="59"/>
      <c r="E73" s="59"/>
      <c r="F73" s="39">
        <f t="shared" si="14"/>
        <v>17.600000000000001</v>
      </c>
      <c r="G73" s="39"/>
      <c r="H73" s="39"/>
      <c r="I73" s="39"/>
      <c r="J73" s="39">
        <v>17.600000000000001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</row>
    <row r="74" spans="1:207" ht="20.100000000000001" customHeight="1">
      <c r="A74" s="399" t="s">
        <v>134</v>
      </c>
      <c r="B74" s="247" t="s">
        <v>135</v>
      </c>
      <c r="C74" s="58"/>
      <c r="D74" s="59"/>
      <c r="E74" s="59"/>
      <c r="F74" s="39">
        <f t="shared" si="14"/>
        <v>13</v>
      </c>
      <c r="G74" s="39"/>
      <c r="H74" s="39"/>
      <c r="I74" s="39"/>
      <c r="J74" s="39">
        <v>13</v>
      </c>
    </row>
    <row r="75" spans="1:207" ht="38.25" customHeight="1">
      <c r="A75" s="60" t="s">
        <v>25</v>
      </c>
      <c r="B75" s="61">
        <v>1130</v>
      </c>
      <c r="C75" s="62">
        <f t="shared" ref="C75:J75" si="15">C26+C27-C29-C53-C60</f>
        <v>0.50000000000375167</v>
      </c>
      <c r="D75" s="62">
        <f t="shared" si="15"/>
        <v>-510.99999999999977</v>
      </c>
      <c r="E75" s="62">
        <f t="shared" si="15"/>
        <v>0.1500000000005457</v>
      </c>
      <c r="F75" s="50">
        <f t="shared" si="15"/>
        <v>0.12466666666148285</v>
      </c>
      <c r="G75" s="50">
        <f t="shared" si="15"/>
        <v>-51.08333333333303</v>
      </c>
      <c r="H75" s="50">
        <f t="shared" si="15"/>
        <v>-2404.8173333333325</v>
      </c>
      <c r="I75" s="50">
        <f t="shared" si="15"/>
        <v>731.63199999999847</v>
      </c>
      <c r="J75" s="50">
        <f t="shared" si="15"/>
        <v>1724.3933333333343</v>
      </c>
    </row>
    <row r="76" spans="1:207" ht="20.100000000000001" customHeight="1">
      <c r="A76" s="250" t="s">
        <v>136</v>
      </c>
      <c r="B76" s="41">
        <v>1140</v>
      </c>
      <c r="C76" s="42"/>
      <c r="D76" s="42"/>
      <c r="E76" s="42"/>
      <c r="F76" s="14"/>
      <c r="G76" s="14"/>
      <c r="H76" s="14"/>
      <c r="I76" s="14"/>
      <c r="J76" s="14"/>
    </row>
    <row r="77" spans="1:207" ht="20.100000000000001" customHeight="1">
      <c r="A77" s="250" t="s">
        <v>137</v>
      </c>
      <c r="B77" s="41">
        <v>1150</v>
      </c>
      <c r="C77" s="14"/>
      <c r="D77" s="14"/>
      <c r="E77" s="14"/>
      <c r="F77" s="14"/>
      <c r="G77" s="14"/>
      <c r="H77" s="14"/>
      <c r="I77" s="14"/>
      <c r="J77" s="14"/>
    </row>
    <row r="78" spans="1:207" ht="20.100000000000001" customHeight="1">
      <c r="A78" s="250" t="s">
        <v>138</v>
      </c>
      <c r="B78" s="41">
        <v>1160</v>
      </c>
      <c r="C78" s="42"/>
      <c r="D78" s="42"/>
      <c r="E78" s="42"/>
      <c r="F78" s="14"/>
      <c r="G78" s="14"/>
      <c r="H78" s="14"/>
      <c r="I78" s="14"/>
      <c r="J78" s="14"/>
    </row>
    <row r="79" spans="1:207" s="47" customFormat="1" ht="43.5" customHeight="1">
      <c r="A79" s="250" t="s">
        <v>139</v>
      </c>
      <c r="B79" s="41">
        <v>1170</v>
      </c>
      <c r="C79" s="42"/>
      <c r="D79" s="42"/>
      <c r="E79" s="42"/>
      <c r="F79" s="14"/>
      <c r="G79" s="14"/>
      <c r="H79" s="14"/>
      <c r="I79" s="14"/>
      <c r="J79" s="1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</row>
    <row r="80" spans="1:207" ht="20.100000000000001" customHeight="1">
      <c r="B80" s="246">
        <v>1171</v>
      </c>
      <c r="C80" s="14"/>
      <c r="D80" s="14"/>
      <c r="E80" s="14"/>
      <c r="F80" s="14"/>
      <c r="G80" s="14"/>
      <c r="H80" s="14"/>
      <c r="I80" s="14"/>
      <c r="J80" s="14"/>
    </row>
    <row r="81" spans="1:207" ht="20.100000000000001" customHeight="1">
      <c r="A81" s="48" t="s">
        <v>140</v>
      </c>
      <c r="B81" s="49">
        <v>1200</v>
      </c>
      <c r="C81" s="50">
        <f t="shared" ref="C81:J81" si="16">C75+C76+C78-C77-C80</f>
        <v>0.50000000000375167</v>
      </c>
      <c r="D81" s="50">
        <f t="shared" si="16"/>
        <v>-510.99999999999977</v>
      </c>
      <c r="E81" s="50">
        <f t="shared" si="16"/>
        <v>0.1500000000005457</v>
      </c>
      <c r="F81" s="50">
        <f t="shared" si="16"/>
        <v>0.12466666666148285</v>
      </c>
      <c r="G81" s="50">
        <f t="shared" si="16"/>
        <v>-51.08333333333303</v>
      </c>
      <c r="H81" s="50">
        <f t="shared" si="16"/>
        <v>-2404.8173333333325</v>
      </c>
      <c r="I81" s="50">
        <f t="shared" si="16"/>
        <v>731.63199999999847</v>
      </c>
      <c r="J81" s="50">
        <f t="shared" si="16"/>
        <v>1724.3933333333343</v>
      </c>
    </row>
    <row r="82" spans="1:207" s="47" customFormat="1" ht="43.5" customHeight="1">
      <c r="A82" s="45" t="s">
        <v>31</v>
      </c>
      <c r="B82" s="46">
        <v>1210</v>
      </c>
      <c r="C82" s="11"/>
      <c r="D82" s="11"/>
      <c r="E82" s="11"/>
      <c r="F82" s="11"/>
      <c r="G82" s="11"/>
      <c r="H82" s="11"/>
      <c r="I82" s="11"/>
      <c r="J82" s="11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</row>
    <row r="83" spans="1:207" s="24" customFormat="1" ht="20.100000000000001" customHeight="1">
      <c r="A83" s="45" t="s">
        <v>141</v>
      </c>
      <c r="B83" s="46">
        <v>1220</v>
      </c>
      <c r="C83" s="11"/>
      <c r="D83" s="11"/>
      <c r="E83" s="11"/>
      <c r="F83" s="11"/>
      <c r="G83" s="11"/>
      <c r="H83" s="11"/>
      <c r="I83" s="11"/>
      <c r="J83" s="11"/>
    </row>
    <row r="84" spans="1:207" ht="20.100000000000001" customHeight="1">
      <c r="A84" s="48" t="s">
        <v>32</v>
      </c>
      <c r="B84" s="49">
        <v>1230</v>
      </c>
      <c r="C84" s="50">
        <f t="shared" ref="C84:J84" si="17">C81-C82</f>
        <v>0.50000000000375167</v>
      </c>
      <c r="D84" s="50">
        <f>D81-D82</f>
        <v>-510.99999999999977</v>
      </c>
      <c r="E84" s="50">
        <f t="shared" si="17"/>
        <v>0.1500000000005457</v>
      </c>
      <c r="F84" s="50">
        <f>F81-F82</f>
        <v>0.12466666666148285</v>
      </c>
      <c r="G84" s="50">
        <f t="shared" si="17"/>
        <v>-51.08333333333303</v>
      </c>
      <c r="H84" s="50">
        <f t="shared" si="17"/>
        <v>-2404.8173333333325</v>
      </c>
      <c r="I84" s="50">
        <f t="shared" si="17"/>
        <v>731.63199999999847</v>
      </c>
      <c r="J84" s="50">
        <f t="shared" si="17"/>
        <v>1724.3933333333343</v>
      </c>
    </row>
    <row r="85" spans="1:207" ht="20.100000000000001" customHeight="1">
      <c r="A85" s="294" t="s">
        <v>142</v>
      </c>
      <c r="B85" s="294"/>
      <c r="C85" s="294"/>
      <c r="D85" s="294"/>
      <c r="E85" s="294"/>
      <c r="F85" s="294"/>
      <c r="G85" s="294"/>
      <c r="H85" s="294"/>
      <c r="I85" s="294"/>
      <c r="J85" s="294"/>
    </row>
    <row r="86" spans="1:207" ht="20.100000000000001" customHeight="1">
      <c r="A86" s="45" t="s">
        <v>143</v>
      </c>
      <c r="B86" s="46">
        <v>1240</v>
      </c>
      <c r="C86" s="11">
        <f t="shared" ref="C86:J86" si="18">C16+C27+C76+C78</f>
        <v>24330.600000000002</v>
      </c>
      <c r="D86" s="11">
        <f t="shared" si="18"/>
        <v>24628</v>
      </c>
      <c r="E86" s="11">
        <f t="shared" si="18"/>
        <v>39198.75</v>
      </c>
      <c r="F86" s="39">
        <f t="shared" si="18"/>
        <v>48240.816666666666</v>
      </c>
      <c r="G86" s="39">
        <f t="shared" si="18"/>
        <v>3062.3166666666666</v>
      </c>
      <c r="H86" s="39">
        <f t="shared" si="18"/>
        <v>10840.816666666666</v>
      </c>
      <c r="I86" s="39">
        <f t="shared" si="18"/>
        <v>16650.25</v>
      </c>
      <c r="J86" s="39">
        <f t="shared" si="18"/>
        <v>17687.433333333334</v>
      </c>
    </row>
    <row r="87" spans="1:207" ht="20.100000000000001" customHeight="1">
      <c r="A87" s="45" t="s">
        <v>144</v>
      </c>
      <c r="B87" s="46">
        <v>1250</v>
      </c>
      <c r="C87" s="11">
        <f t="shared" ref="C87:J87" si="19">C17+C29+C53+C60+C77+C80+C82</f>
        <v>24330.099999999995</v>
      </c>
      <c r="D87" s="11">
        <f t="shared" si="19"/>
        <v>25139</v>
      </c>
      <c r="E87" s="11">
        <f t="shared" si="19"/>
        <v>39198.6</v>
      </c>
      <c r="F87" s="39">
        <f t="shared" si="19"/>
        <v>48240.692000000003</v>
      </c>
      <c r="G87" s="39">
        <f t="shared" si="19"/>
        <v>3113.3999999999996</v>
      </c>
      <c r="H87" s="39">
        <f t="shared" si="19"/>
        <v>13245.633999999998</v>
      </c>
      <c r="I87" s="39">
        <f t="shared" si="19"/>
        <v>15918.618000000002</v>
      </c>
      <c r="J87" s="39">
        <f t="shared" si="19"/>
        <v>15963.04</v>
      </c>
    </row>
    <row r="88" spans="1:207" ht="20.100000000000001" customHeight="1">
      <c r="A88" s="294" t="s">
        <v>145</v>
      </c>
      <c r="B88" s="294"/>
      <c r="C88" s="294"/>
      <c r="D88" s="294"/>
      <c r="E88" s="294"/>
      <c r="F88" s="294"/>
      <c r="G88" s="294"/>
      <c r="H88" s="294"/>
      <c r="I88" s="294"/>
      <c r="J88" s="294"/>
    </row>
    <row r="89" spans="1:207" ht="20.100000000000001" customHeight="1">
      <c r="A89" s="45" t="s">
        <v>146</v>
      </c>
      <c r="B89" s="63">
        <v>1260</v>
      </c>
      <c r="C89" s="51">
        <f t="shared" ref="C89:J89" si="20">C90+C91</f>
        <v>6463.7999999999993</v>
      </c>
      <c r="D89" s="51">
        <f t="shared" si="20"/>
        <v>10342</v>
      </c>
      <c r="E89" s="51">
        <f t="shared" si="20"/>
        <v>22493.4</v>
      </c>
      <c r="F89" s="64">
        <f t="shared" si="20"/>
        <v>24961.3</v>
      </c>
      <c r="G89" s="64">
        <f t="shared" si="20"/>
        <v>310</v>
      </c>
      <c r="H89" s="64">
        <f t="shared" si="20"/>
        <v>8273.5</v>
      </c>
      <c r="I89" s="64">
        <f t="shared" si="20"/>
        <v>8540.2999999999993</v>
      </c>
      <c r="J89" s="51">
        <f t="shared" si="20"/>
        <v>7837.5</v>
      </c>
    </row>
    <row r="90" spans="1:207" ht="20.100000000000001" customHeight="1">
      <c r="A90" s="45" t="s">
        <v>71</v>
      </c>
      <c r="B90" s="63">
        <v>1261</v>
      </c>
      <c r="C90" s="51">
        <f>C18+C23</f>
        <v>5760.5999999999995</v>
      </c>
      <c r="D90" s="51">
        <f>D18+D23</f>
        <v>7750.4</v>
      </c>
      <c r="E90" s="51">
        <f>E18+E23</f>
        <v>18331.400000000001</v>
      </c>
      <c r="F90" s="39">
        <f t="shared" ref="F90:F95" si="21">G90+H90+I90+J90</f>
        <v>16439.599999999999</v>
      </c>
      <c r="G90" s="39">
        <f>G18+G23</f>
        <v>190.2</v>
      </c>
      <c r="H90" s="39">
        <f>H18+H23</f>
        <v>5802.6</v>
      </c>
      <c r="I90" s="39">
        <f>I18+I23</f>
        <v>5959.8</v>
      </c>
      <c r="J90" s="11">
        <f>J18+J23</f>
        <v>4487</v>
      </c>
    </row>
    <row r="91" spans="1:207" ht="20.100000000000001" customHeight="1">
      <c r="A91" s="45" t="s">
        <v>147</v>
      </c>
      <c r="B91" s="63">
        <v>1262</v>
      </c>
      <c r="C91" s="51">
        <f>C19+C20</f>
        <v>703.2</v>
      </c>
      <c r="D91" s="51">
        <f>D19+D20</f>
        <v>2591.6</v>
      </c>
      <c r="E91" s="51">
        <f>E19+E20</f>
        <v>4162</v>
      </c>
      <c r="F91" s="39">
        <f t="shared" si="21"/>
        <v>8521.7000000000007</v>
      </c>
      <c r="G91" s="39">
        <f>G19+G20</f>
        <v>119.8</v>
      </c>
      <c r="H91" s="39">
        <f>H19+H20</f>
        <v>2470.9</v>
      </c>
      <c r="I91" s="39">
        <f>I19+I20</f>
        <v>2580.5</v>
      </c>
      <c r="J91" s="11">
        <f>J19+J20</f>
        <v>3350.5</v>
      </c>
    </row>
    <row r="92" spans="1:207" ht="20.100000000000001" customHeight="1">
      <c r="A92" s="45" t="s">
        <v>148</v>
      </c>
      <c r="B92" s="63">
        <v>1270</v>
      </c>
      <c r="C92" s="42">
        <f>C37+C21</f>
        <v>1887.5</v>
      </c>
      <c r="D92" s="42">
        <f>D37+D21</f>
        <v>4302.2</v>
      </c>
      <c r="E92" s="42">
        <f>E37+E21</f>
        <v>7852.7</v>
      </c>
      <c r="F92" s="38">
        <f t="shared" si="21"/>
        <v>11225.5</v>
      </c>
      <c r="G92" s="38">
        <f t="shared" ref="G92:J93" si="22">G21+G37</f>
        <v>2200.4</v>
      </c>
      <c r="H92" s="38">
        <f t="shared" si="22"/>
        <v>2615.5</v>
      </c>
      <c r="I92" s="38">
        <f t="shared" si="22"/>
        <v>3196.8999999999996</v>
      </c>
      <c r="J92" s="14">
        <f t="shared" si="22"/>
        <v>3212.7</v>
      </c>
    </row>
    <row r="93" spans="1:207" ht="20.100000000000001" customHeight="1">
      <c r="A93" s="45" t="s">
        <v>149</v>
      </c>
      <c r="B93" s="63">
        <v>1280</v>
      </c>
      <c r="C93" s="42">
        <f>C22+C38</f>
        <v>378.9</v>
      </c>
      <c r="D93" s="42">
        <f>D22+D38</f>
        <v>871.7</v>
      </c>
      <c r="E93" s="42">
        <f>E22+E38</f>
        <v>1727.6999999999998</v>
      </c>
      <c r="F93" s="38">
        <f t="shared" si="21"/>
        <v>2414.1459999999997</v>
      </c>
      <c r="G93" s="38">
        <f>G22+G38</f>
        <v>453.4</v>
      </c>
      <c r="H93" s="38">
        <f t="shared" si="22"/>
        <v>550.63400000000001</v>
      </c>
      <c r="I93" s="38">
        <f t="shared" si="22"/>
        <v>703.31799999999998</v>
      </c>
      <c r="J93" s="14">
        <f t="shared" si="22"/>
        <v>706.7940000000001</v>
      </c>
    </row>
    <row r="94" spans="1:207" s="24" customFormat="1" ht="20.100000000000001" customHeight="1">
      <c r="A94" s="45" t="s">
        <v>150</v>
      </c>
      <c r="B94" s="63">
        <v>1290</v>
      </c>
      <c r="C94" s="42">
        <f>C24+C39</f>
        <v>135.6</v>
      </c>
      <c r="D94" s="42">
        <f>D24+D39</f>
        <v>1460.6999999999998</v>
      </c>
      <c r="E94" s="42">
        <f>E24+E39</f>
        <v>197.60000000000002</v>
      </c>
      <c r="F94" s="38">
        <f t="shared" si="21"/>
        <v>565.5</v>
      </c>
      <c r="G94" s="38">
        <f>G24+G39</f>
        <v>49.2</v>
      </c>
      <c r="H94" s="38">
        <f>H24+H39</f>
        <v>417.5</v>
      </c>
      <c r="I94" s="38">
        <f>I24+I39</f>
        <v>49.400000000000006</v>
      </c>
      <c r="J94" s="14">
        <f>J24+J39</f>
        <v>49.400000000000006</v>
      </c>
    </row>
    <row r="95" spans="1:207" s="24" customFormat="1" ht="20.100000000000001" customHeight="1">
      <c r="A95" s="45" t="s">
        <v>24</v>
      </c>
      <c r="B95" s="63">
        <v>1300</v>
      </c>
      <c r="C95" s="42">
        <v>15241.8</v>
      </c>
      <c r="D95" s="42">
        <f>D25+D30+D31+D32+D33+D34+D35+D36+D40+D41+D42+D43+D44+D45+D49+D50+D51+D65</f>
        <v>8162.4</v>
      </c>
      <c r="E95" s="42">
        <v>6927.2</v>
      </c>
      <c r="F95" s="38">
        <f t="shared" si="21"/>
        <v>8514.6460000000006</v>
      </c>
      <c r="G95" s="38">
        <f>G25+G30+G31+G32+G33+G34+G35+G36+G40+G41+G42+G43+G44+G45+G46+G47+G48+G49+G50+G51</f>
        <v>100.39999999999999</v>
      </c>
      <c r="H95" s="38">
        <f>H25+H30+H31+H32+H33+H34+H35+H36+H40+H41+H42+H43+H44+H45+H46+H47+H48+H49+H50+H51</f>
        <v>1388.5</v>
      </c>
      <c r="I95" s="38">
        <f>I25+I30+I31+I32+I33+I34+I35+I36+I40+I41+I42+I43+I44+I45+I46+I47+I48+I49+I50+I51</f>
        <v>3378.2000000000003</v>
      </c>
      <c r="J95" s="14">
        <f>J25+J30+J31+J32+J33+J34+J35+J36+J40+J41+J42+J43+J44+J45+J46+J47+J48+J49+J50+J51</f>
        <v>3647.5459999999998</v>
      </c>
    </row>
    <row r="96" spans="1:207" s="24" customFormat="1" ht="15.75" customHeight="1">
      <c r="A96" s="250" t="s">
        <v>151</v>
      </c>
      <c r="B96" s="65">
        <v>1310</v>
      </c>
      <c r="C96" s="42">
        <f t="shared" ref="C96:J96" si="23">C89+C92+C93+C94+C95</f>
        <v>24107.599999999999</v>
      </c>
      <c r="D96" s="42">
        <f t="shared" si="23"/>
        <v>25139</v>
      </c>
      <c r="E96" s="42">
        <f t="shared" si="23"/>
        <v>39198.6</v>
      </c>
      <c r="F96" s="43">
        <f t="shared" si="23"/>
        <v>47681.092000000004</v>
      </c>
      <c r="G96" s="43">
        <f t="shared" si="23"/>
        <v>3113.4</v>
      </c>
      <c r="H96" s="43">
        <f t="shared" si="23"/>
        <v>13245.634</v>
      </c>
      <c r="I96" s="43">
        <f t="shared" si="23"/>
        <v>15868.117999999999</v>
      </c>
      <c r="J96" s="42">
        <f t="shared" si="23"/>
        <v>15453.94</v>
      </c>
    </row>
    <row r="97" spans="1:10">
      <c r="A97" s="66"/>
      <c r="B97" s="67"/>
      <c r="C97" s="68"/>
      <c r="D97" s="68"/>
      <c r="E97" s="68"/>
      <c r="F97" s="68"/>
      <c r="G97" s="69"/>
      <c r="H97" s="69"/>
      <c r="I97" s="69"/>
      <c r="J97" s="69"/>
    </row>
    <row r="98" spans="1:10">
      <c r="A98" s="66"/>
      <c r="B98" s="67"/>
      <c r="C98" s="68"/>
      <c r="D98" s="68"/>
      <c r="E98" s="68"/>
      <c r="F98" s="68"/>
      <c r="G98" s="69"/>
      <c r="H98" s="69"/>
      <c r="I98" s="69"/>
      <c r="J98" s="69"/>
    </row>
    <row r="99" spans="1:10" s="31" customFormat="1">
      <c r="A99" s="257"/>
      <c r="B99" s="243"/>
      <c r="C99" s="242"/>
      <c r="D99" s="242"/>
      <c r="E99" s="242"/>
      <c r="F99" s="72"/>
      <c r="G99" s="72"/>
      <c r="H99" s="72"/>
      <c r="I99" s="72"/>
      <c r="J99" s="72"/>
    </row>
    <row r="100" spans="1:10" ht="18.75" customHeight="1">
      <c r="A100" s="66" t="s">
        <v>50</v>
      </c>
      <c r="B100" s="29"/>
      <c r="C100" s="295" t="s">
        <v>152</v>
      </c>
      <c r="D100" s="295"/>
      <c r="E100" s="295"/>
      <c r="F100" s="295"/>
      <c r="G100" s="30"/>
      <c r="H100" s="270" t="s">
        <v>52</v>
      </c>
      <c r="I100" s="270"/>
      <c r="J100" s="270"/>
    </row>
    <row r="101" spans="1:10">
      <c r="A101" s="251" t="s">
        <v>153</v>
      </c>
      <c r="B101" s="254"/>
      <c r="C101" s="290" t="s">
        <v>154</v>
      </c>
      <c r="D101" s="290"/>
      <c r="E101" s="290"/>
      <c r="F101" s="290"/>
      <c r="G101" s="5"/>
      <c r="H101" s="291" t="s">
        <v>55</v>
      </c>
      <c r="I101" s="291"/>
      <c r="J101" s="291"/>
    </row>
    <row r="102" spans="1:10">
      <c r="A102" s="257"/>
      <c r="C102" s="242"/>
      <c r="D102" s="242"/>
      <c r="E102" s="242"/>
      <c r="F102" s="72"/>
      <c r="G102" s="72"/>
      <c r="H102" s="72"/>
      <c r="I102" s="72"/>
      <c r="J102" s="72"/>
    </row>
    <row r="103" spans="1:10">
      <c r="A103" s="257"/>
      <c r="C103" s="242"/>
      <c r="D103" s="242"/>
      <c r="E103" s="242"/>
      <c r="F103" s="72"/>
      <c r="G103" s="72"/>
      <c r="H103" s="72"/>
      <c r="I103" s="72"/>
      <c r="J103" s="72"/>
    </row>
    <row r="104" spans="1:10">
      <c r="A104" s="257"/>
      <c r="C104" s="242"/>
      <c r="D104" s="242"/>
      <c r="E104" s="242"/>
      <c r="F104" s="72"/>
      <c r="G104" s="72"/>
      <c r="H104" s="72"/>
      <c r="I104" s="72"/>
      <c r="J104" s="72"/>
    </row>
    <row r="105" spans="1:10">
      <c r="A105" s="257"/>
      <c r="C105" s="242"/>
      <c r="D105" s="242"/>
      <c r="E105" s="242"/>
      <c r="F105" s="72"/>
      <c r="G105" s="72"/>
      <c r="H105" s="72"/>
      <c r="I105" s="72"/>
      <c r="J105" s="72"/>
    </row>
    <row r="106" spans="1:10">
      <c r="A106" s="257"/>
      <c r="C106" s="242"/>
      <c r="D106" s="242"/>
      <c r="E106" s="242"/>
      <c r="F106" s="72"/>
      <c r="G106" s="72"/>
      <c r="H106" s="72"/>
      <c r="I106" s="72"/>
      <c r="J106" s="72"/>
    </row>
    <row r="107" spans="1:10">
      <c r="A107" s="257"/>
      <c r="C107" s="242"/>
      <c r="D107" s="242"/>
      <c r="E107" s="242"/>
      <c r="F107" s="72"/>
      <c r="G107" s="72"/>
      <c r="H107" s="72"/>
      <c r="I107" s="72"/>
      <c r="J107" s="72"/>
    </row>
    <row r="108" spans="1:10">
      <c r="A108" s="257"/>
      <c r="C108" s="242"/>
      <c r="D108" s="242"/>
      <c r="E108" s="242"/>
      <c r="F108" s="72"/>
      <c r="G108" s="72"/>
      <c r="H108" s="72"/>
      <c r="I108" s="72"/>
      <c r="J108" s="72"/>
    </row>
    <row r="109" spans="1:10">
      <c r="A109" s="257"/>
      <c r="C109" s="242"/>
      <c r="D109" s="242"/>
      <c r="E109" s="242"/>
      <c r="F109" s="72"/>
      <c r="G109" s="72"/>
      <c r="H109" s="72"/>
      <c r="I109" s="72"/>
      <c r="J109" s="72"/>
    </row>
    <row r="110" spans="1:10">
      <c r="A110" s="257"/>
      <c r="C110" s="242"/>
      <c r="D110" s="242"/>
      <c r="E110" s="242"/>
      <c r="F110" s="72"/>
      <c r="G110" s="72"/>
      <c r="H110" s="72"/>
      <c r="I110" s="72"/>
      <c r="J110" s="72"/>
    </row>
    <row r="111" spans="1:10">
      <c r="A111" s="257"/>
      <c r="C111" s="242"/>
      <c r="D111" s="242"/>
      <c r="E111" s="242"/>
      <c r="F111" s="72"/>
      <c r="G111" s="72"/>
      <c r="H111" s="72"/>
      <c r="I111" s="72"/>
      <c r="J111" s="72"/>
    </row>
    <row r="112" spans="1:10">
      <c r="A112" s="257"/>
      <c r="C112" s="242"/>
      <c r="D112" s="242"/>
      <c r="E112" s="242"/>
      <c r="F112" s="72"/>
      <c r="G112" s="72"/>
      <c r="H112" s="72"/>
      <c r="I112" s="72"/>
      <c r="J112" s="72"/>
    </row>
    <row r="113" spans="1:10">
      <c r="A113" s="257"/>
      <c r="C113" s="242"/>
      <c r="D113" s="242"/>
      <c r="E113" s="242"/>
      <c r="F113" s="72"/>
      <c r="G113" s="72"/>
      <c r="H113" s="72"/>
      <c r="I113" s="72"/>
      <c r="J113" s="72"/>
    </row>
    <row r="114" spans="1:10">
      <c r="A114" s="257"/>
      <c r="C114" s="242"/>
      <c r="D114" s="242"/>
      <c r="E114" s="242"/>
      <c r="F114" s="72"/>
      <c r="G114" s="72"/>
      <c r="H114" s="72"/>
      <c r="I114" s="72"/>
      <c r="J114" s="72"/>
    </row>
    <row r="115" spans="1:10">
      <c r="A115" s="257"/>
      <c r="C115" s="242"/>
      <c r="D115" s="242"/>
      <c r="E115" s="242"/>
      <c r="F115" s="72"/>
      <c r="G115" s="72"/>
      <c r="H115" s="72"/>
      <c r="I115" s="72"/>
      <c r="J115" s="72"/>
    </row>
    <row r="116" spans="1:10">
      <c r="A116" s="257"/>
      <c r="C116" s="242"/>
      <c r="D116" s="242"/>
      <c r="E116" s="242"/>
      <c r="F116" s="72"/>
      <c r="G116" s="72"/>
      <c r="H116" s="72"/>
      <c r="I116" s="72"/>
      <c r="J116" s="72"/>
    </row>
    <row r="117" spans="1:10">
      <c r="A117" s="257"/>
      <c r="C117" s="242"/>
      <c r="D117" s="242"/>
      <c r="E117" s="242"/>
      <c r="F117" s="72"/>
      <c r="G117" s="72"/>
      <c r="H117" s="72"/>
      <c r="I117" s="72"/>
      <c r="J117" s="72"/>
    </row>
    <row r="118" spans="1:10">
      <c r="A118" s="257"/>
      <c r="C118" s="242"/>
      <c r="D118" s="242"/>
      <c r="E118" s="242"/>
      <c r="F118" s="72"/>
      <c r="G118" s="72"/>
      <c r="H118" s="72"/>
      <c r="I118" s="72"/>
      <c r="J118" s="72"/>
    </row>
    <row r="119" spans="1:10">
      <c r="A119" s="257"/>
      <c r="C119" s="242"/>
      <c r="D119" s="242"/>
      <c r="E119" s="242"/>
      <c r="F119" s="72"/>
      <c r="G119" s="72"/>
      <c r="H119" s="72"/>
      <c r="I119" s="72"/>
      <c r="J119" s="72"/>
    </row>
    <row r="120" spans="1:10">
      <c r="A120" s="257"/>
      <c r="C120" s="242"/>
      <c r="D120" s="242"/>
      <c r="E120" s="242"/>
      <c r="F120" s="72"/>
      <c r="G120" s="72"/>
      <c r="H120" s="72"/>
      <c r="I120" s="72"/>
      <c r="J120" s="72"/>
    </row>
    <row r="121" spans="1:10">
      <c r="A121" s="257"/>
      <c r="C121" s="242"/>
      <c r="D121" s="242"/>
      <c r="E121" s="242"/>
      <c r="F121" s="72"/>
      <c r="G121" s="72"/>
      <c r="H121" s="72"/>
      <c r="I121" s="72"/>
      <c r="J121" s="72"/>
    </row>
    <row r="122" spans="1:10">
      <c r="A122" s="257"/>
      <c r="C122" s="242"/>
      <c r="D122" s="242"/>
      <c r="E122" s="242"/>
      <c r="F122" s="72"/>
      <c r="G122" s="72"/>
      <c r="H122" s="72"/>
      <c r="I122" s="72"/>
      <c r="J122" s="72"/>
    </row>
    <row r="123" spans="1:10">
      <c r="A123" s="257"/>
      <c r="C123" s="242"/>
      <c r="D123" s="242"/>
      <c r="E123" s="242"/>
      <c r="F123" s="72"/>
      <c r="G123" s="72"/>
      <c r="H123" s="72"/>
      <c r="I123" s="72"/>
      <c r="J123" s="72"/>
    </row>
    <row r="124" spans="1:10">
      <c r="A124" s="257"/>
      <c r="C124" s="242"/>
      <c r="D124" s="242"/>
      <c r="E124" s="242"/>
      <c r="F124" s="72"/>
      <c r="G124" s="72"/>
      <c r="H124" s="72"/>
      <c r="I124" s="72"/>
      <c r="J124" s="72"/>
    </row>
    <row r="125" spans="1:10">
      <c r="A125" s="257"/>
      <c r="C125" s="242"/>
      <c r="D125" s="242"/>
      <c r="E125" s="242"/>
      <c r="F125" s="72"/>
      <c r="G125" s="72"/>
      <c r="H125" s="72"/>
      <c r="I125" s="72"/>
      <c r="J125" s="72"/>
    </row>
    <row r="126" spans="1:10">
      <c r="A126" s="257"/>
      <c r="C126" s="242"/>
      <c r="D126" s="242"/>
      <c r="E126" s="242"/>
      <c r="F126" s="72"/>
      <c r="G126" s="72"/>
      <c r="H126" s="72"/>
      <c r="I126" s="72"/>
      <c r="J126" s="72"/>
    </row>
    <row r="127" spans="1:10">
      <c r="A127" s="257"/>
      <c r="C127" s="242"/>
      <c r="D127" s="242"/>
      <c r="E127" s="242"/>
      <c r="F127" s="72"/>
      <c r="G127" s="72"/>
      <c r="H127" s="72"/>
      <c r="I127" s="72"/>
      <c r="J127" s="72"/>
    </row>
    <row r="128" spans="1:10">
      <c r="A128" s="257"/>
      <c r="C128" s="242"/>
      <c r="D128" s="242"/>
      <c r="E128" s="242"/>
      <c r="F128" s="72"/>
      <c r="G128" s="72"/>
      <c r="H128" s="72"/>
      <c r="I128" s="72"/>
      <c r="J128" s="72"/>
    </row>
    <row r="129" spans="1:10">
      <c r="A129" s="257"/>
      <c r="C129" s="242"/>
      <c r="D129" s="242"/>
      <c r="E129" s="242"/>
      <c r="F129" s="72"/>
      <c r="G129" s="72"/>
      <c r="H129" s="72"/>
      <c r="I129" s="72"/>
      <c r="J129" s="72"/>
    </row>
    <row r="130" spans="1:10">
      <c r="A130" s="257"/>
      <c r="C130" s="242"/>
      <c r="D130" s="242"/>
      <c r="E130" s="242"/>
      <c r="F130" s="72"/>
      <c r="G130" s="72"/>
      <c r="H130" s="72"/>
      <c r="I130" s="72"/>
      <c r="J130" s="72"/>
    </row>
    <row r="131" spans="1:10">
      <c r="A131" s="257"/>
      <c r="C131" s="242"/>
      <c r="D131" s="242"/>
      <c r="E131" s="242"/>
      <c r="F131" s="72"/>
      <c r="G131" s="72"/>
      <c r="H131" s="72"/>
      <c r="I131" s="72"/>
      <c r="J131" s="72"/>
    </row>
    <row r="132" spans="1:10">
      <c r="A132" s="257"/>
      <c r="C132" s="242"/>
      <c r="D132" s="242"/>
      <c r="E132" s="242"/>
      <c r="F132" s="72"/>
      <c r="G132" s="72"/>
      <c r="H132" s="72"/>
      <c r="I132" s="72"/>
      <c r="J132" s="72"/>
    </row>
    <row r="133" spans="1:10">
      <c r="A133" s="257"/>
      <c r="C133" s="242"/>
      <c r="D133" s="242"/>
      <c r="E133" s="242"/>
      <c r="F133" s="72"/>
      <c r="G133" s="72"/>
      <c r="H133" s="72"/>
      <c r="I133" s="72"/>
      <c r="J133" s="72"/>
    </row>
    <row r="134" spans="1:10">
      <c r="A134" s="257"/>
      <c r="C134" s="242"/>
      <c r="D134" s="242"/>
      <c r="E134" s="242"/>
      <c r="F134" s="72"/>
      <c r="G134" s="72"/>
      <c r="H134" s="72"/>
      <c r="I134" s="72"/>
      <c r="J134" s="72"/>
    </row>
    <row r="135" spans="1:10">
      <c r="A135" s="257"/>
      <c r="C135" s="242"/>
      <c r="D135" s="242"/>
      <c r="E135" s="242"/>
      <c r="F135" s="72"/>
      <c r="G135" s="72"/>
      <c r="H135" s="72"/>
      <c r="I135" s="72"/>
      <c r="J135" s="72"/>
    </row>
    <row r="136" spans="1:10">
      <c r="A136" s="257"/>
      <c r="C136" s="242"/>
      <c r="D136" s="242"/>
      <c r="E136" s="242"/>
      <c r="F136" s="72"/>
      <c r="G136" s="72"/>
      <c r="H136" s="72"/>
      <c r="I136" s="72"/>
      <c r="J136" s="72"/>
    </row>
    <row r="137" spans="1:10">
      <c r="A137" s="257"/>
      <c r="C137" s="242"/>
      <c r="D137" s="242"/>
      <c r="E137" s="242"/>
      <c r="F137" s="72"/>
      <c r="G137" s="72"/>
      <c r="H137" s="72"/>
      <c r="I137" s="72"/>
      <c r="J137" s="72"/>
    </row>
    <row r="138" spans="1:10">
      <c r="A138" s="257"/>
      <c r="C138" s="242"/>
      <c r="D138" s="242"/>
      <c r="E138" s="242"/>
      <c r="F138" s="72"/>
      <c r="G138" s="72"/>
      <c r="H138" s="72"/>
      <c r="I138" s="72"/>
      <c r="J138" s="72"/>
    </row>
    <row r="139" spans="1:10">
      <c r="A139" s="257"/>
      <c r="C139" s="242"/>
      <c r="D139" s="242"/>
      <c r="E139" s="242"/>
      <c r="F139" s="72"/>
      <c r="G139" s="72"/>
      <c r="H139" s="72"/>
      <c r="I139" s="72"/>
      <c r="J139" s="72"/>
    </row>
    <row r="140" spans="1:10">
      <c r="A140" s="257"/>
      <c r="C140" s="242"/>
      <c r="D140" s="242"/>
      <c r="E140" s="242"/>
      <c r="F140" s="72"/>
      <c r="G140" s="72"/>
      <c r="H140" s="72"/>
      <c r="I140" s="72"/>
      <c r="J140" s="72"/>
    </row>
    <row r="141" spans="1:10">
      <c r="A141" s="257"/>
      <c r="C141" s="242"/>
      <c r="D141" s="242"/>
      <c r="E141" s="242"/>
      <c r="F141" s="72"/>
      <c r="G141" s="72"/>
      <c r="H141" s="72"/>
      <c r="I141" s="72"/>
      <c r="J141" s="72"/>
    </row>
    <row r="142" spans="1:10">
      <c r="A142" s="257"/>
      <c r="C142" s="242"/>
      <c r="D142" s="242"/>
      <c r="E142" s="242"/>
      <c r="F142" s="72"/>
      <c r="G142" s="72"/>
      <c r="H142" s="72"/>
      <c r="I142" s="72"/>
      <c r="J142" s="72"/>
    </row>
    <row r="143" spans="1:10">
      <c r="A143" s="257"/>
      <c r="C143" s="242"/>
      <c r="D143" s="242"/>
      <c r="E143" s="242"/>
      <c r="F143" s="72"/>
      <c r="G143" s="72"/>
      <c r="H143" s="72"/>
      <c r="I143" s="72"/>
      <c r="J143" s="72"/>
    </row>
    <row r="144" spans="1:10">
      <c r="A144" s="257"/>
      <c r="C144" s="242"/>
      <c r="D144" s="242"/>
      <c r="E144" s="242"/>
      <c r="F144" s="72"/>
      <c r="G144" s="72"/>
      <c r="H144" s="72"/>
      <c r="I144" s="72"/>
      <c r="J144" s="72"/>
    </row>
    <row r="145" spans="1:10">
      <c r="A145" s="257"/>
      <c r="C145" s="242"/>
      <c r="D145" s="242"/>
      <c r="E145" s="242"/>
      <c r="F145" s="72"/>
      <c r="G145" s="72"/>
      <c r="H145" s="72"/>
      <c r="I145" s="72"/>
      <c r="J145" s="72"/>
    </row>
    <row r="146" spans="1:10">
      <c r="A146" s="257"/>
      <c r="C146" s="242"/>
      <c r="D146" s="242"/>
      <c r="E146" s="242"/>
      <c r="F146" s="72"/>
      <c r="G146" s="72"/>
      <c r="H146" s="72"/>
      <c r="I146" s="72"/>
      <c r="J146" s="72"/>
    </row>
    <row r="147" spans="1:10">
      <c r="A147" s="257"/>
      <c r="C147" s="242"/>
      <c r="D147" s="242"/>
      <c r="E147" s="242"/>
      <c r="F147" s="72"/>
      <c r="G147" s="72"/>
      <c r="H147" s="72"/>
      <c r="I147" s="72"/>
      <c r="J147" s="72"/>
    </row>
    <row r="148" spans="1:10">
      <c r="A148" s="257"/>
      <c r="C148" s="242"/>
      <c r="D148" s="242"/>
      <c r="E148" s="242"/>
      <c r="F148" s="72"/>
      <c r="G148" s="72"/>
      <c r="H148" s="72"/>
      <c r="I148" s="72"/>
      <c r="J148" s="72"/>
    </row>
    <row r="149" spans="1:10">
      <c r="A149" s="257"/>
      <c r="C149" s="242"/>
      <c r="D149" s="242"/>
      <c r="E149" s="242"/>
      <c r="F149" s="72"/>
      <c r="G149" s="72"/>
      <c r="H149" s="72"/>
      <c r="I149" s="72"/>
      <c r="J149" s="72"/>
    </row>
    <row r="150" spans="1:10">
      <c r="A150" s="257"/>
      <c r="C150" s="242"/>
      <c r="D150" s="242"/>
      <c r="E150" s="242"/>
      <c r="F150" s="72"/>
      <c r="G150" s="72"/>
      <c r="H150" s="72"/>
      <c r="I150" s="72"/>
      <c r="J150" s="72"/>
    </row>
    <row r="151" spans="1:10">
      <c r="A151" s="257"/>
      <c r="C151" s="242"/>
      <c r="D151" s="242"/>
      <c r="E151" s="242"/>
      <c r="F151" s="72"/>
      <c r="G151" s="72"/>
      <c r="H151" s="72"/>
      <c r="I151" s="72"/>
      <c r="J151" s="72"/>
    </row>
    <row r="152" spans="1:10">
      <c r="A152" s="257"/>
      <c r="C152" s="242"/>
      <c r="D152" s="242"/>
      <c r="E152" s="242"/>
      <c r="F152" s="72"/>
      <c r="G152" s="72"/>
      <c r="H152" s="72"/>
      <c r="I152" s="72"/>
      <c r="J152" s="72"/>
    </row>
    <row r="153" spans="1:10">
      <c r="A153" s="257"/>
      <c r="C153" s="242"/>
      <c r="D153" s="242"/>
      <c r="E153" s="242"/>
      <c r="F153" s="72"/>
      <c r="G153" s="72"/>
      <c r="H153" s="72"/>
      <c r="I153" s="72"/>
      <c r="J153" s="72"/>
    </row>
    <row r="154" spans="1:10">
      <c r="A154" s="257"/>
      <c r="C154" s="242"/>
      <c r="D154" s="242"/>
      <c r="E154" s="242"/>
      <c r="F154" s="72"/>
      <c r="G154" s="72"/>
      <c r="H154" s="72"/>
      <c r="I154" s="72"/>
      <c r="J154" s="72"/>
    </row>
    <row r="155" spans="1:10">
      <c r="A155" s="257"/>
      <c r="C155" s="242"/>
      <c r="D155" s="242"/>
      <c r="E155" s="242"/>
      <c r="F155" s="72"/>
      <c r="G155" s="72"/>
      <c r="H155" s="72"/>
      <c r="I155" s="72"/>
      <c r="J155" s="72"/>
    </row>
    <row r="156" spans="1:10">
      <c r="A156" s="257"/>
      <c r="C156" s="242"/>
      <c r="D156" s="242"/>
      <c r="E156" s="242"/>
      <c r="F156" s="72"/>
      <c r="G156" s="72"/>
      <c r="H156" s="72"/>
      <c r="I156" s="72"/>
      <c r="J156" s="72"/>
    </row>
    <row r="157" spans="1:10">
      <c r="A157" s="257"/>
      <c r="C157" s="242"/>
      <c r="D157" s="242"/>
      <c r="E157" s="242"/>
      <c r="F157" s="72"/>
      <c r="G157" s="72"/>
      <c r="H157" s="72"/>
      <c r="I157" s="72"/>
      <c r="J157" s="72"/>
    </row>
    <row r="158" spans="1:10">
      <c r="A158" s="257"/>
      <c r="C158" s="242"/>
      <c r="D158" s="242"/>
      <c r="E158" s="242"/>
      <c r="F158" s="72"/>
      <c r="G158" s="72"/>
      <c r="H158" s="72"/>
      <c r="I158" s="72"/>
      <c r="J158" s="72"/>
    </row>
    <row r="159" spans="1:10">
      <c r="A159" s="257"/>
      <c r="C159" s="242"/>
      <c r="D159" s="242"/>
      <c r="E159" s="242"/>
      <c r="F159" s="72"/>
      <c r="G159" s="72"/>
      <c r="H159" s="72"/>
      <c r="I159" s="72"/>
      <c r="J159" s="72"/>
    </row>
    <row r="160" spans="1:10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32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32"/>
    </row>
    <row r="286" spans="1:1">
      <c r="A286" s="32"/>
    </row>
    <row r="287" spans="1:1">
      <c r="A287" s="32"/>
    </row>
    <row r="288" spans="1:1">
      <c r="A288" s="32"/>
    </row>
    <row r="289" spans="1:1">
      <c r="A289" s="32"/>
    </row>
    <row r="290" spans="1:1">
      <c r="A290" s="32"/>
    </row>
    <row r="291" spans="1:1">
      <c r="A291" s="32"/>
    </row>
    <row r="292" spans="1:1">
      <c r="A292" s="32"/>
    </row>
    <row r="293" spans="1:1">
      <c r="A293" s="32"/>
    </row>
    <row r="294" spans="1:1">
      <c r="A294" s="32"/>
    </row>
    <row r="295" spans="1:1">
      <c r="A295" s="32"/>
    </row>
    <row r="296" spans="1:1">
      <c r="A296" s="32"/>
    </row>
    <row r="297" spans="1:1">
      <c r="A297" s="32"/>
    </row>
    <row r="298" spans="1:1">
      <c r="A298" s="32"/>
    </row>
    <row r="299" spans="1:1">
      <c r="A299" s="32"/>
    </row>
    <row r="300" spans="1:1">
      <c r="A300" s="32"/>
    </row>
    <row r="301" spans="1:1">
      <c r="A301" s="32"/>
    </row>
    <row r="302" spans="1:1">
      <c r="A302" s="32"/>
    </row>
    <row r="303" spans="1:1">
      <c r="A303" s="32"/>
    </row>
    <row r="304" spans="1:1">
      <c r="A304" s="32"/>
    </row>
    <row r="305" spans="1:1">
      <c r="A305" s="32"/>
    </row>
    <row r="306" spans="1:1">
      <c r="A306" s="32"/>
    </row>
    <row r="307" spans="1:1">
      <c r="A307" s="32"/>
    </row>
    <row r="308" spans="1:1">
      <c r="A308" s="32"/>
    </row>
    <row r="309" spans="1:1">
      <c r="A309" s="32"/>
    </row>
    <row r="310" spans="1:1">
      <c r="A310" s="32"/>
    </row>
    <row r="311" spans="1:1">
      <c r="A311" s="32"/>
    </row>
    <row r="312" spans="1:1">
      <c r="A312" s="32"/>
    </row>
    <row r="313" spans="1:1">
      <c r="A313" s="32"/>
    </row>
    <row r="314" spans="1:1">
      <c r="A314" s="32"/>
    </row>
    <row r="315" spans="1:1">
      <c r="A315" s="32"/>
    </row>
    <row r="316" spans="1:1">
      <c r="A316" s="32"/>
    </row>
    <row r="317" spans="1:1">
      <c r="A317" s="32"/>
    </row>
    <row r="318" spans="1:1">
      <c r="A318" s="32"/>
    </row>
    <row r="319" spans="1:1">
      <c r="A319" s="32"/>
    </row>
    <row r="320" spans="1:1">
      <c r="A320" s="32"/>
    </row>
    <row r="321" spans="1:1">
      <c r="A321" s="32"/>
    </row>
    <row r="322" spans="1:1">
      <c r="A322" s="32"/>
    </row>
    <row r="323" spans="1:1">
      <c r="A323" s="32"/>
    </row>
    <row r="324" spans="1:1">
      <c r="A324" s="32"/>
    </row>
    <row r="325" spans="1:1">
      <c r="A325" s="32"/>
    </row>
    <row r="326" spans="1:1">
      <c r="A326" s="32"/>
    </row>
  </sheetData>
  <mergeCells count="15">
    <mergeCell ref="C101:F101"/>
    <mergeCell ref="H101:J101"/>
    <mergeCell ref="A2:J2"/>
    <mergeCell ref="A3:A4"/>
    <mergeCell ref="B3:B4"/>
    <mergeCell ref="C3:C4"/>
    <mergeCell ref="D3:D4"/>
    <mergeCell ref="E3:E4"/>
    <mergeCell ref="F3:F4"/>
    <mergeCell ref="G3:J3"/>
    <mergeCell ref="A6:J6"/>
    <mergeCell ref="A85:J85"/>
    <mergeCell ref="A88:J88"/>
    <mergeCell ref="C100:F100"/>
    <mergeCell ref="H100:J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9"/>
  <sheetViews>
    <sheetView workbookViewId="0">
      <selection sqref="A1:XFD1048576"/>
    </sheetView>
  </sheetViews>
  <sheetFormatPr defaultColWidth="77.85546875" defaultRowHeight="18.75"/>
  <cols>
    <col min="1" max="1" width="75.28515625" style="74" customWidth="1"/>
    <col min="2" max="2" width="9.5703125" style="102" customWidth="1"/>
    <col min="3" max="3" width="13.85546875" style="102" customWidth="1"/>
    <col min="4" max="4" width="14.42578125" style="102" customWidth="1"/>
    <col min="5" max="5" width="16" style="102" customWidth="1"/>
    <col min="6" max="6" width="15.140625" style="74" customWidth="1"/>
    <col min="7" max="8" width="12.42578125" style="74" customWidth="1"/>
    <col min="9" max="9" width="12.140625" style="74" customWidth="1"/>
    <col min="10" max="10" width="13.28515625" style="74" customWidth="1"/>
    <col min="11" max="11" width="10" style="74" customWidth="1"/>
    <col min="12" max="12" width="9.5703125" style="74" customWidth="1"/>
    <col min="13" max="255" width="9.140625" style="74" customWidth="1"/>
    <col min="256" max="16384" width="77.85546875" style="74"/>
  </cols>
  <sheetData>
    <row r="2" spans="1:10">
      <c r="A2" s="296" t="s">
        <v>33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75"/>
      <c r="B3" s="240"/>
      <c r="C3" s="75"/>
      <c r="D3" s="75"/>
      <c r="E3" s="75"/>
      <c r="F3" s="75"/>
      <c r="G3" s="75"/>
      <c r="H3" s="75"/>
      <c r="I3" s="75"/>
      <c r="J3" s="75"/>
    </row>
    <row r="4" spans="1:10" ht="18.75" customHeight="1">
      <c r="A4" s="282" t="s">
        <v>6</v>
      </c>
      <c r="B4" s="297" t="s">
        <v>7</v>
      </c>
      <c r="C4" s="283" t="s">
        <v>8</v>
      </c>
      <c r="D4" s="283" t="s">
        <v>9</v>
      </c>
      <c r="E4" s="288" t="s">
        <v>10</v>
      </c>
      <c r="F4" s="283" t="s">
        <v>11</v>
      </c>
      <c r="G4" s="275" t="s">
        <v>12</v>
      </c>
      <c r="H4" s="275"/>
      <c r="I4" s="275"/>
      <c r="J4" s="275"/>
    </row>
    <row r="5" spans="1:10">
      <c r="A5" s="282"/>
      <c r="B5" s="297"/>
      <c r="C5" s="284"/>
      <c r="D5" s="285"/>
      <c r="E5" s="289"/>
      <c r="F5" s="298"/>
      <c r="G5" s="107" t="s">
        <v>13</v>
      </c>
      <c r="H5" s="107" t="s">
        <v>14</v>
      </c>
      <c r="I5" s="107" t="s">
        <v>15</v>
      </c>
      <c r="J5" s="107" t="s">
        <v>16</v>
      </c>
    </row>
    <row r="6" spans="1:10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</row>
    <row r="7" spans="1:10">
      <c r="A7" s="299" t="s">
        <v>155</v>
      </c>
      <c r="B7" s="299"/>
      <c r="C7" s="299"/>
      <c r="D7" s="299"/>
      <c r="E7" s="299"/>
      <c r="F7" s="299"/>
      <c r="G7" s="299"/>
      <c r="H7" s="299"/>
      <c r="I7" s="299"/>
      <c r="J7" s="299"/>
    </row>
    <row r="8" spans="1:10" ht="37.5">
      <c r="A8" s="22" t="s">
        <v>156</v>
      </c>
      <c r="B8" s="9">
        <v>2000</v>
      </c>
      <c r="C8" s="79">
        <v>-5923</v>
      </c>
      <c r="D8" s="79">
        <f>C16</f>
        <v>-4424</v>
      </c>
      <c r="E8" s="79">
        <v>-5303.8</v>
      </c>
      <c r="F8" s="79">
        <f>D16</f>
        <v>-4561.3999999999996</v>
      </c>
      <c r="G8" s="80">
        <f>D16</f>
        <v>-4561.3999999999996</v>
      </c>
      <c r="H8" s="80">
        <f>G16</f>
        <v>-4612.5</v>
      </c>
      <c r="I8" s="80">
        <f>H16</f>
        <v>-7017.3</v>
      </c>
      <c r="J8" s="80">
        <f>I16</f>
        <v>-6285.7</v>
      </c>
    </row>
    <row r="9" spans="1:10" ht="37.5">
      <c r="A9" s="22" t="s">
        <v>157</v>
      </c>
      <c r="B9" s="9">
        <v>2010</v>
      </c>
      <c r="C9" s="81"/>
      <c r="D9" s="81"/>
      <c r="E9" s="81"/>
      <c r="F9" s="81"/>
      <c r="G9" s="82"/>
      <c r="H9" s="82"/>
      <c r="I9" s="82"/>
      <c r="J9" s="82"/>
    </row>
    <row r="10" spans="1:10">
      <c r="A10" s="45" t="s">
        <v>158</v>
      </c>
      <c r="B10" s="9">
        <v>2020</v>
      </c>
      <c r="C10" s="81"/>
      <c r="D10" s="81"/>
      <c r="E10" s="81"/>
      <c r="F10" s="81"/>
      <c r="G10" s="82"/>
      <c r="H10" s="82"/>
      <c r="I10" s="82"/>
      <c r="J10" s="82"/>
    </row>
    <row r="11" spans="1:10" s="83" customFormat="1">
      <c r="A11" s="22" t="s">
        <v>159</v>
      </c>
      <c r="B11" s="9">
        <v>2030</v>
      </c>
      <c r="C11" s="81"/>
      <c r="D11" s="81"/>
      <c r="E11" s="81"/>
      <c r="F11" s="81"/>
      <c r="G11" s="81"/>
      <c r="H11" s="81"/>
      <c r="I11" s="81"/>
      <c r="J11" s="81"/>
    </row>
    <row r="12" spans="1:10">
      <c r="A12" s="22" t="s">
        <v>160</v>
      </c>
      <c r="B12" s="9">
        <v>2031</v>
      </c>
      <c r="C12" s="81"/>
      <c r="D12" s="81"/>
      <c r="E12" s="81"/>
      <c r="F12" s="81"/>
      <c r="G12" s="81"/>
      <c r="H12" s="81"/>
      <c r="I12" s="81"/>
      <c r="J12" s="81"/>
    </row>
    <row r="13" spans="1:10">
      <c r="A13" s="22" t="s">
        <v>161</v>
      </c>
      <c r="B13" s="9">
        <v>2040</v>
      </c>
      <c r="C13" s="84"/>
      <c r="D13" s="84"/>
      <c r="E13" s="84"/>
      <c r="F13" s="81"/>
      <c r="G13" s="81"/>
      <c r="H13" s="81"/>
      <c r="I13" s="81"/>
      <c r="J13" s="81"/>
    </row>
    <row r="14" spans="1:10">
      <c r="A14" s="22" t="s">
        <v>162</v>
      </c>
      <c r="B14" s="9">
        <v>2050</v>
      </c>
      <c r="C14" s="81"/>
      <c r="D14" s="81"/>
      <c r="E14" s="81"/>
      <c r="F14" s="81"/>
      <c r="G14" s="81"/>
      <c r="H14" s="81"/>
      <c r="I14" s="81"/>
      <c r="J14" s="81"/>
    </row>
    <row r="15" spans="1:10">
      <c r="A15" s="22" t="s">
        <v>163</v>
      </c>
      <c r="B15" s="9">
        <v>2060</v>
      </c>
      <c r="C15" s="81"/>
      <c r="D15" s="81"/>
      <c r="E15" s="81"/>
      <c r="F15" s="81"/>
      <c r="G15" s="81"/>
      <c r="H15" s="81"/>
      <c r="I15" s="81"/>
      <c r="J15" s="81"/>
    </row>
    <row r="16" spans="1:10" ht="37.5">
      <c r="A16" s="22" t="s">
        <v>164</v>
      </c>
      <c r="B16" s="9">
        <v>2070</v>
      </c>
      <c r="C16" s="81">
        <v>-4424</v>
      </c>
      <c r="D16" s="81">
        <f>-4561.4</f>
        <v>-4561.3999999999996</v>
      </c>
      <c r="E16" s="81">
        <v>-5303.6</v>
      </c>
      <c r="F16" s="81">
        <f>J16</f>
        <v>-4561.2999999999993</v>
      </c>
      <c r="G16" s="81">
        <f>G8+'[2]фінансовий результат'!G84</f>
        <v>-4612.5</v>
      </c>
      <c r="H16" s="81">
        <f>H8+'[2]фінансовий результат'!H84</f>
        <v>-7017.3</v>
      </c>
      <c r="I16" s="81">
        <f>I8+'[2]фінансовий результат'!I84</f>
        <v>-6285.7</v>
      </c>
      <c r="J16" s="81">
        <f>J8+'[2]фінансовий результат'!J84</f>
        <v>-4561.2999999999993</v>
      </c>
    </row>
    <row r="17" spans="1:22" ht="18.75" customHeight="1">
      <c r="A17" s="299" t="s">
        <v>165</v>
      </c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22" ht="37.5">
      <c r="A18" s="22" t="s">
        <v>157</v>
      </c>
      <c r="B18" s="9">
        <v>2100</v>
      </c>
      <c r="C18" s="81"/>
      <c r="D18" s="81"/>
      <c r="E18" s="85"/>
      <c r="F18" s="85"/>
      <c r="G18" s="86"/>
      <c r="H18" s="82"/>
      <c r="I18" s="82"/>
      <c r="J18" s="82"/>
    </row>
    <row r="19" spans="1:22" s="83" customFormat="1">
      <c r="A19" s="22" t="s">
        <v>35</v>
      </c>
      <c r="B19" s="78">
        <v>2110</v>
      </c>
      <c r="C19" s="81"/>
      <c r="D19" s="81"/>
      <c r="E19" s="81"/>
      <c r="F19" s="81"/>
      <c r="G19" s="81"/>
      <c r="H19" s="81"/>
      <c r="I19" s="81"/>
      <c r="J19" s="81"/>
    </row>
    <row r="20" spans="1:22" ht="37.5">
      <c r="A20" s="22" t="s">
        <v>36</v>
      </c>
      <c r="B20" s="78">
        <v>2120</v>
      </c>
      <c r="C20" s="81"/>
      <c r="D20" s="81">
        <v>137.19999999999999</v>
      </c>
      <c r="E20" s="81">
        <v>2609.4</v>
      </c>
      <c r="F20" s="81">
        <f>G20+H20+I20+J20</f>
        <v>911</v>
      </c>
      <c r="G20" s="82">
        <v>6</v>
      </c>
      <c r="H20" s="82">
        <f>'[2]фінансовий результат'!H14</f>
        <v>32.9</v>
      </c>
      <c r="I20" s="82">
        <f>'[2]фінансовий результат'!I14</f>
        <v>475.1</v>
      </c>
      <c r="J20" s="82">
        <f>'[2]фінансовий результат'!J14</f>
        <v>397</v>
      </c>
    </row>
    <row r="21" spans="1:22" ht="37.5">
      <c r="A21" s="22" t="s">
        <v>37</v>
      </c>
      <c r="B21" s="78">
        <v>2130</v>
      </c>
      <c r="C21" s="81"/>
      <c r="D21" s="81"/>
      <c r="E21" s="81"/>
      <c r="F21" s="81"/>
      <c r="G21" s="82"/>
      <c r="H21" s="82"/>
      <c r="I21" s="82"/>
      <c r="J21" s="82"/>
    </row>
    <row r="22" spans="1:22" s="89" customFormat="1" ht="37.5">
      <c r="A22" s="87" t="s">
        <v>166</v>
      </c>
      <c r="B22" s="88">
        <v>2140</v>
      </c>
      <c r="C22" s="79">
        <v>449.8</v>
      </c>
      <c r="D22" s="79">
        <f>D23+D24+D25+D26+D27+D30+D31</f>
        <v>889.8</v>
      </c>
      <c r="E22" s="79">
        <v>1648.6</v>
      </c>
      <c r="F22" s="79">
        <f>F23+F24+F25+F26+F27+F30+F31</f>
        <v>2306.1725000000001</v>
      </c>
      <c r="G22" s="79">
        <f t="shared" ref="G22:I22" si="0">G23+G24+G25+G26+G27+G30+G31</f>
        <v>458.37800000000004</v>
      </c>
      <c r="H22" s="79">
        <f t="shared" si="0"/>
        <v>539.32249999999999</v>
      </c>
      <c r="I22" s="79">
        <f t="shared" si="0"/>
        <v>652.69550000000004</v>
      </c>
      <c r="J22" s="79">
        <f>J23+J24+J25+J26+J27+J30+J31</f>
        <v>655.77649999999994</v>
      </c>
    </row>
    <row r="23" spans="1:22">
      <c r="A23" s="22" t="s">
        <v>167</v>
      </c>
      <c r="B23" s="78">
        <v>2141</v>
      </c>
      <c r="C23" s="81"/>
      <c r="D23" s="81"/>
      <c r="E23" s="81"/>
      <c r="F23" s="81"/>
      <c r="G23" s="82"/>
      <c r="H23" s="82"/>
      <c r="I23" s="82"/>
      <c r="J23" s="82"/>
    </row>
    <row r="24" spans="1:22">
      <c r="A24" s="22" t="s">
        <v>168</v>
      </c>
      <c r="B24" s="78">
        <v>2142</v>
      </c>
      <c r="C24" s="81"/>
      <c r="D24" s="81"/>
      <c r="E24" s="81"/>
      <c r="F24" s="81"/>
      <c r="G24" s="82"/>
      <c r="H24" s="82"/>
      <c r="I24" s="82"/>
      <c r="J24" s="82"/>
    </row>
    <row r="25" spans="1:22">
      <c r="A25" s="22" t="s">
        <v>169</v>
      </c>
      <c r="B25" s="78">
        <v>2143</v>
      </c>
      <c r="C25" s="81"/>
      <c r="D25" s="81"/>
      <c r="E25" s="81"/>
      <c r="F25" s="81"/>
      <c r="G25" s="82"/>
      <c r="H25" s="82"/>
      <c r="I25" s="82"/>
      <c r="J25" s="82"/>
    </row>
    <row r="26" spans="1:22">
      <c r="A26" s="22" t="s">
        <v>170</v>
      </c>
      <c r="B26" s="78">
        <v>2144</v>
      </c>
      <c r="C26" s="81">
        <v>339.8</v>
      </c>
      <c r="D26" s="81">
        <v>773.5</v>
      </c>
      <c r="E26" s="81">
        <v>1413.6</v>
      </c>
      <c r="F26" s="81">
        <f>G26+H26+I26+J26</f>
        <v>2020.5900000000001</v>
      </c>
      <c r="G26" s="82">
        <f>'[2]фінансовий результат'!G92*18%</f>
        <v>396.072</v>
      </c>
      <c r="H26" s="82">
        <f>'[2]фінансовий результат'!H92*18%</f>
        <v>470.78999999999996</v>
      </c>
      <c r="I26" s="82">
        <f>'[2]фінансовий результат'!I92*18%</f>
        <v>575.44200000000001</v>
      </c>
      <c r="J26" s="82">
        <f>'[2]фінансовий результат'!J92*18%</f>
        <v>578.28599999999994</v>
      </c>
      <c r="K26" s="90">
        <v>0.18</v>
      </c>
      <c r="L26" s="91"/>
      <c r="M26" s="91"/>
      <c r="N26" s="91"/>
      <c r="O26" s="91"/>
    </row>
    <row r="27" spans="1:22" s="83" customFormat="1">
      <c r="A27" s="22" t="s">
        <v>171</v>
      </c>
      <c r="B27" s="78">
        <v>2145</v>
      </c>
      <c r="C27" s="81"/>
      <c r="D27" s="81"/>
      <c r="E27" s="81"/>
      <c r="F27" s="81"/>
      <c r="G27" s="81"/>
      <c r="H27" s="81"/>
      <c r="I27" s="81"/>
      <c r="J27" s="81"/>
    </row>
    <row r="28" spans="1:22" ht="56.25">
      <c r="A28" s="22" t="s">
        <v>172</v>
      </c>
      <c r="B28" s="78" t="s">
        <v>173</v>
      </c>
      <c r="C28" s="81"/>
      <c r="D28" s="81"/>
      <c r="E28" s="81"/>
      <c r="F28" s="81"/>
      <c r="G28" s="82"/>
      <c r="H28" s="82"/>
      <c r="I28" s="82"/>
      <c r="J28" s="82"/>
    </row>
    <row r="29" spans="1:22">
      <c r="A29" s="22" t="s">
        <v>174</v>
      </c>
      <c r="B29" s="78" t="s">
        <v>175</v>
      </c>
      <c r="C29" s="81"/>
      <c r="D29" s="81"/>
      <c r="E29" s="81"/>
      <c r="F29" s="81"/>
      <c r="G29" s="82"/>
      <c r="H29" s="82"/>
      <c r="I29" s="82"/>
      <c r="J29" s="82"/>
    </row>
    <row r="30" spans="1:22" s="83" customFormat="1">
      <c r="A30" s="22" t="s">
        <v>176</v>
      </c>
      <c r="B30" s="78">
        <v>2146</v>
      </c>
      <c r="C30" s="81">
        <v>55</v>
      </c>
      <c r="D30" s="81">
        <v>116.3</v>
      </c>
      <c r="E30" s="81">
        <v>116.4</v>
      </c>
      <c r="F30" s="81">
        <f>G30+H30+I30+J30</f>
        <v>116.4</v>
      </c>
      <c r="G30" s="81">
        <v>29.1</v>
      </c>
      <c r="H30" s="81">
        <v>29.1</v>
      </c>
      <c r="I30" s="81">
        <v>29.1</v>
      </c>
      <c r="J30" s="81">
        <v>29.1</v>
      </c>
      <c r="K30" s="74" t="s">
        <v>177</v>
      </c>
    </row>
    <row r="31" spans="1:22">
      <c r="A31" s="22" t="s">
        <v>178</v>
      </c>
      <c r="B31" s="78">
        <v>2147</v>
      </c>
      <c r="C31" s="81"/>
      <c r="D31" s="81"/>
      <c r="E31" s="92"/>
      <c r="F31" s="92">
        <f>F32+F33</f>
        <v>169.1825</v>
      </c>
      <c r="G31" s="92">
        <f t="shared" ref="G31:J31" si="1">G32+G33</f>
        <v>33.206000000000003</v>
      </c>
      <c r="H31" s="92">
        <f t="shared" si="1"/>
        <v>39.432500000000005</v>
      </c>
      <c r="I31" s="92">
        <f t="shared" si="1"/>
        <v>48.153500000000001</v>
      </c>
      <c r="J31" s="92">
        <f t="shared" si="1"/>
        <v>48.390499999999996</v>
      </c>
    </row>
    <row r="32" spans="1:22" s="83" customFormat="1">
      <c r="A32" s="93" t="s">
        <v>179</v>
      </c>
      <c r="B32" s="78" t="s">
        <v>180</v>
      </c>
      <c r="C32" s="81">
        <v>55</v>
      </c>
      <c r="D32" s="81">
        <v>0.9</v>
      </c>
      <c r="E32" s="81">
        <v>0.8</v>
      </c>
      <c r="F32" s="81">
        <f>G32+H32+I32+J32</f>
        <v>0.8</v>
      </c>
      <c r="G32" s="81">
        <v>0.2</v>
      </c>
      <c r="H32" s="81">
        <v>0.2</v>
      </c>
      <c r="I32" s="81">
        <v>0.2</v>
      </c>
      <c r="J32" s="81">
        <v>0.2</v>
      </c>
      <c r="K32" s="74" t="s">
        <v>181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s="95" customFormat="1">
      <c r="A33" s="93" t="s">
        <v>182</v>
      </c>
      <c r="B33" s="78" t="s">
        <v>183</v>
      </c>
      <c r="C33" s="81">
        <v>378.9</v>
      </c>
      <c r="D33" s="81">
        <f>'[2]фінансовий результат'!D92*0.015</f>
        <v>64.533000000000001</v>
      </c>
      <c r="E33" s="81">
        <v>117.8</v>
      </c>
      <c r="F33" s="81">
        <f>G33+H33+I33+J33</f>
        <v>168.38249999999999</v>
      </c>
      <c r="G33" s="81">
        <f>'[2]фінансовий результат'!G92*1.5%</f>
        <v>33.006</v>
      </c>
      <c r="H33" s="81">
        <f>'[2]фінансовий результат'!H92*1.5%</f>
        <v>39.232500000000002</v>
      </c>
      <c r="I33" s="81">
        <f>'[2]фінансовий результат'!I92*1.5%</f>
        <v>47.953499999999998</v>
      </c>
      <c r="J33" s="81">
        <f>'[2]фінансовий результат'!J92*1.5%</f>
        <v>48.190499999999993</v>
      </c>
      <c r="K33" s="94">
        <v>1.4999999999999999E-2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22" s="83" customFormat="1" ht="37.5">
      <c r="A34" s="96" t="s">
        <v>184</v>
      </c>
      <c r="B34" s="78">
        <v>2150</v>
      </c>
      <c r="C34" s="81"/>
      <c r="D34" s="81">
        <f>'[2]фінансовий результат'!D92*0.22</f>
        <v>946.48399999999992</v>
      </c>
      <c r="E34" s="81"/>
      <c r="F34" s="81">
        <f>G34+H34+I34+J34</f>
        <v>2414.1</v>
      </c>
      <c r="G34" s="81">
        <f>'[2]фінансовий результат'!G93</f>
        <v>453.4</v>
      </c>
      <c r="H34" s="81">
        <f>'[2]фінансовий результат'!H93</f>
        <v>550.6</v>
      </c>
      <c r="I34" s="81">
        <f>'[2]фінансовий результат'!I93</f>
        <v>703.3</v>
      </c>
      <c r="J34" s="81">
        <f>'[2]фінансовий результат'!J93</f>
        <v>706.8</v>
      </c>
      <c r="K34" s="97">
        <v>0.22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s="83" customFormat="1">
      <c r="A35" s="98" t="s">
        <v>40</v>
      </c>
      <c r="B35" s="99">
        <v>2200</v>
      </c>
      <c r="C35" s="100">
        <v>828.7</v>
      </c>
      <c r="D35" s="100">
        <f t="shared" ref="D35:I35" si="2">D18+D19+D20+D22+D34</f>
        <v>1973.4839999999999</v>
      </c>
      <c r="E35" s="100">
        <v>4375.8</v>
      </c>
      <c r="F35" s="100">
        <f>F18+F19+F20+F22+F34</f>
        <v>5631.2725</v>
      </c>
      <c r="G35" s="100">
        <f t="shared" si="2"/>
        <v>917.77800000000002</v>
      </c>
      <c r="H35" s="100">
        <f t="shared" si="2"/>
        <v>1122.8225</v>
      </c>
      <c r="I35" s="100">
        <f t="shared" si="2"/>
        <v>1831.0955000000001</v>
      </c>
      <c r="J35" s="100">
        <f>J18+J19+J20+J22+J34</f>
        <v>1759.5764999999999</v>
      </c>
    </row>
    <row r="36" spans="1:22" s="122" customFormat="1">
      <c r="A36" s="101"/>
      <c r="B36" s="102"/>
      <c r="C36" s="103"/>
      <c r="D36" s="103"/>
      <c r="E36" s="103"/>
      <c r="F36" s="103"/>
      <c r="G36" s="104"/>
      <c r="H36" s="104"/>
      <c r="I36" s="104"/>
      <c r="J36" s="104"/>
    </row>
    <row r="37" spans="1:22" s="31" customFormat="1">
      <c r="A37" s="101"/>
      <c r="B37" s="102"/>
      <c r="C37" s="103"/>
      <c r="D37" s="103"/>
      <c r="E37" s="103"/>
      <c r="F37" s="103"/>
      <c r="G37" s="104"/>
      <c r="H37" s="104"/>
      <c r="I37" s="104"/>
      <c r="J37" s="104"/>
    </row>
    <row r="38" spans="1:22" s="102" customFormat="1" ht="18.75" customHeight="1">
      <c r="A38" s="241" t="s">
        <v>50</v>
      </c>
      <c r="B38" s="29"/>
      <c r="C38" s="295" t="s">
        <v>51</v>
      </c>
      <c r="D38" s="295"/>
      <c r="E38" s="295"/>
      <c r="F38" s="300"/>
      <c r="G38" s="30"/>
      <c r="H38" s="270" t="s">
        <v>52</v>
      </c>
      <c r="I38" s="270"/>
      <c r="J38" s="270"/>
      <c r="K38" s="74"/>
      <c r="L38" s="74"/>
    </row>
    <row r="39" spans="1:22" s="102" customFormat="1">
      <c r="A39" s="73" t="s">
        <v>185</v>
      </c>
      <c r="B39" s="122"/>
      <c r="C39" s="290" t="s">
        <v>186</v>
      </c>
      <c r="D39" s="290"/>
      <c r="E39" s="290"/>
      <c r="F39" s="290"/>
      <c r="G39" s="5"/>
      <c r="H39" s="291" t="s">
        <v>55</v>
      </c>
      <c r="I39" s="291"/>
      <c r="J39" s="291"/>
      <c r="K39" s="74"/>
      <c r="L39" s="74"/>
    </row>
    <row r="40" spans="1:22" s="102" customFormat="1">
      <c r="A40" s="105"/>
      <c r="F40" s="74"/>
      <c r="G40" s="74"/>
      <c r="H40" s="74"/>
      <c r="I40" s="74"/>
      <c r="J40" s="74"/>
      <c r="K40" s="74"/>
      <c r="L40" s="74"/>
    </row>
    <row r="41" spans="1:22" s="102" customFormat="1">
      <c r="A41" s="105"/>
      <c r="F41" s="74"/>
      <c r="G41" s="74"/>
      <c r="H41" s="74"/>
      <c r="I41" s="74"/>
      <c r="J41" s="74"/>
      <c r="K41" s="74"/>
      <c r="L41" s="74"/>
    </row>
    <row r="42" spans="1:22" s="102" customFormat="1">
      <c r="A42" s="105"/>
      <c r="F42" s="74"/>
      <c r="G42" s="74"/>
      <c r="H42" s="74"/>
      <c r="I42" s="74"/>
      <c r="J42" s="74"/>
      <c r="K42" s="74"/>
      <c r="L42" s="74"/>
    </row>
    <row r="43" spans="1:22" s="102" customFormat="1">
      <c r="A43" s="105"/>
      <c r="F43" s="74"/>
      <c r="G43" s="74"/>
      <c r="H43" s="74"/>
      <c r="I43" s="74"/>
      <c r="J43" s="74"/>
      <c r="K43" s="74"/>
      <c r="L43" s="74"/>
    </row>
    <row r="44" spans="1:22" s="102" customFormat="1">
      <c r="A44" s="105"/>
      <c r="F44" s="74"/>
      <c r="G44" s="74"/>
      <c r="H44" s="74"/>
      <c r="I44" s="74"/>
      <c r="J44" s="74"/>
      <c r="K44" s="74"/>
      <c r="L44" s="74"/>
    </row>
    <row r="45" spans="1:22" s="102" customFormat="1">
      <c r="A45" s="105"/>
      <c r="F45" s="74"/>
      <c r="G45" s="74"/>
      <c r="H45" s="74"/>
      <c r="I45" s="74"/>
      <c r="J45" s="74"/>
      <c r="K45" s="74"/>
      <c r="L45" s="74"/>
    </row>
    <row r="46" spans="1:22" s="102" customFormat="1">
      <c r="A46" s="105"/>
      <c r="F46" s="74"/>
      <c r="G46" s="74"/>
      <c r="H46" s="74"/>
      <c r="I46" s="74"/>
      <c r="J46" s="74"/>
      <c r="K46" s="74"/>
      <c r="L46" s="74"/>
    </row>
    <row r="47" spans="1:22" s="102" customFormat="1">
      <c r="A47" s="105"/>
      <c r="F47" s="74"/>
      <c r="G47" s="74"/>
      <c r="H47" s="74"/>
      <c r="I47" s="74"/>
      <c r="J47" s="74"/>
      <c r="K47" s="74"/>
      <c r="L47" s="74"/>
    </row>
    <row r="48" spans="1:22" s="102" customFormat="1">
      <c r="A48" s="105"/>
      <c r="F48" s="74"/>
      <c r="G48" s="74"/>
      <c r="H48" s="74"/>
      <c r="I48" s="74"/>
      <c r="J48" s="74"/>
      <c r="K48" s="74"/>
      <c r="L48" s="74"/>
    </row>
    <row r="49" spans="1:12" s="102" customFormat="1">
      <c r="A49" s="105"/>
      <c r="F49" s="74"/>
      <c r="G49" s="74"/>
      <c r="H49" s="74"/>
      <c r="I49" s="74"/>
      <c r="J49" s="74"/>
      <c r="K49" s="74"/>
      <c r="L49" s="74"/>
    </row>
    <row r="50" spans="1:12" s="102" customFormat="1">
      <c r="A50" s="105"/>
      <c r="F50" s="74"/>
      <c r="G50" s="74"/>
      <c r="H50" s="74"/>
      <c r="I50" s="74"/>
      <c r="J50" s="74"/>
      <c r="K50" s="74"/>
      <c r="L50" s="74"/>
    </row>
    <row r="51" spans="1:12" s="102" customFormat="1">
      <c r="A51" s="105"/>
      <c r="F51" s="74"/>
      <c r="G51" s="74"/>
      <c r="H51" s="74"/>
      <c r="I51" s="74"/>
      <c r="J51" s="74"/>
      <c r="K51" s="74"/>
      <c r="L51" s="74"/>
    </row>
    <row r="52" spans="1:12" s="102" customFormat="1">
      <c r="A52" s="105"/>
      <c r="F52" s="74"/>
      <c r="G52" s="74"/>
      <c r="H52" s="74"/>
      <c r="I52" s="74"/>
      <c r="J52" s="74"/>
      <c r="K52" s="74"/>
      <c r="L52" s="74"/>
    </row>
    <row r="53" spans="1:12" s="102" customFormat="1">
      <c r="A53" s="105"/>
      <c r="F53" s="74"/>
      <c r="G53" s="74"/>
      <c r="H53" s="74"/>
      <c r="I53" s="74"/>
      <c r="J53" s="74"/>
      <c r="K53" s="74"/>
      <c r="L53" s="74"/>
    </row>
    <row r="54" spans="1:12" s="102" customFormat="1">
      <c r="A54" s="105"/>
      <c r="F54" s="74"/>
      <c r="G54" s="74"/>
      <c r="H54" s="74"/>
      <c r="I54" s="74"/>
      <c r="J54" s="74"/>
      <c r="K54" s="74"/>
      <c r="L54" s="74"/>
    </row>
    <row r="55" spans="1:12" s="102" customFormat="1">
      <c r="A55" s="105"/>
      <c r="F55" s="74"/>
      <c r="G55" s="74"/>
      <c r="H55" s="74"/>
      <c r="I55" s="74"/>
      <c r="J55" s="74"/>
      <c r="K55" s="74"/>
      <c r="L55" s="74"/>
    </row>
    <row r="56" spans="1:12" s="102" customFormat="1">
      <c r="A56" s="105"/>
      <c r="F56" s="74"/>
      <c r="G56" s="74"/>
      <c r="H56" s="74"/>
      <c r="I56" s="74"/>
      <c r="J56" s="74"/>
      <c r="K56" s="74"/>
      <c r="L56" s="74"/>
    </row>
    <row r="57" spans="1:12" s="102" customFormat="1">
      <c r="A57" s="105"/>
      <c r="F57" s="74"/>
      <c r="G57" s="74"/>
      <c r="H57" s="74"/>
      <c r="I57" s="74"/>
      <c r="J57" s="74"/>
      <c r="K57" s="74"/>
      <c r="L57" s="74"/>
    </row>
    <row r="58" spans="1:12" s="102" customFormat="1">
      <c r="A58" s="105"/>
      <c r="F58" s="74"/>
      <c r="G58" s="74"/>
      <c r="H58" s="74"/>
      <c r="I58" s="74"/>
      <c r="J58" s="74"/>
      <c r="K58" s="74"/>
      <c r="L58" s="74"/>
    </row>
    <row r="59" spans="1:12" s="102" customFormat="1">
      <c r="A59" s="105"/>
      <c r="F59" s="74"/>
      <c r="G59" s="74"/>
      <c r="H59" s="74"/>
      <c r="I59" s="74"/>
      <c r="J59" s="74"/>
      <c r="K59" s="74"/>
      <c r="L59" s="74"/>
    </row>
    <row r="60" spans="1:12" s="102" customFormat="1">
      <c r="A60" s="105"/>
      <c r="F60" s="74"/>
      <c r="G60" s="74"/>
      <c r="H60" s="74"/>
      <c r="I60" s="74"/>
      <c r="J60" s="74"/>
      <c r="K60" s="74"/>
      <c r="L60" s="74"/>
    </row>
    <row r="61" spans="1:12" s="102" customFormat="1">
      <c r="A61" s="105"/>
      <c r="F61" s="74"/>
      <c r="G61" s="74"/>
      <c r="H61" s="74"/>
      <c r="I61" s="74"/>
      <c r="J61" s="74"/>
      <c r="K61" s="74"/>
      <c r="L61" s="74"/>
    </row>
    <row r="62" spans="1:12" s="102" customFormat="1">
      <c r="A62" s="105"/>
      <c r="F62" s="74"/>
      <c r="G62" s="74"/>
      <c r="H62" s="74"/>
      <c r="I62" s="74"/>
      <c r="J62" s="74"/>
      <c r="K62" s="74"/>
      <c r="L62" s="74"/>
    </row>
    <row r="63" spans="1:12" s="102" customFormat="1">
      <c r="A63" s="105"/>
      <c r="F63" s="74"/>
      <c r="G63" s="74"/>
      <c r="H63" s="74"/>
      <c r="I63" s="74"/>
      <c r="J63" s="74"/>
      <c r="K63" s="74"/>
      <c r="L63" s="74"/>
    </row>
    <row r="64" spans="1:12" s="102" customFormat="1">
      <c r="A64" s="105"/>
      <c r="F64" s="74"/>
      <c r="G64" s="74"/>
      <c r="H64" s="74"/>
      <c r="I64" s="74"/>
      <c r="J64" s="74"/>
      <c r="K64" s="74"/>
      <c r="L64" s="74"/>
    </row>
    <row r="65" spans="1:12" s="102" customFormat="1">
      <c r="A65" s="105"/>
      <c r="F65" s="74"/>
      <c r="G65" s="74"/>
      <c r="H65" s="74"/>
      <c r="I65" s="74"/>
      <c r="J65" s="74"/>
      <c r="K65" s="74"/>
      <c r="L65" s="74"/>
    </row>
    <row r="66" spans="1:12" s="102" customFormat="1">
      <c r="A66" s="105"/>
      <c r="F66" s="74"/>
      <c r="G66" s="74"/>
      <c r="H66" s="74"/>
      <c r="I66" s="74"/>
      <c r="J66" s="74"/>
      <c r="K66" s="74"/>
      <c r="L66" s="74"/>
    </row>
    <row r="67" spans="1:12" s="102" customFormat="1">
      <c r="A67" s="105"/>
      <c r="F67" s="74"/>
      <c r="G67" s="74"/>
      <c r="H67" s="74"/>
      <c r="I67" s="74"/>
      <c r="J67" s="74"/>
      <c r="K67" s="74"/>
      <c r="L67" s="74"/>
    </row>
    <row r="68" spans="1:12" s="102" customFormat="1">
      <c r="A68" s="105"/>
      <c r="F68" s="74"/>
      <c r="G68" s="74"/>
      <c r="H68" s="74"/>
      <c r="I68" s="74"/>
      <c r="J68" s="74"/>
      <c r="K68" s="74"/>
      <c r="L68" s="74"/>
    </row>
    <row r="69" spans="1:12" s="102" customFormat="1">
      <c r="A69" s="105"/>
      <c r="F69" s="74"/>
      <c r="G69" s="74"/>
      <c r="H69" s="74"/>
      <c r="I69" s="74"/>
      <c r="J69" s="74"/>
      <c r="K69" s="74"/>
      <c r="L69" s="74"/>
    </row>
    <row r="70" spans="1:12" s="102" customFormat="1">
      <c r="A70" s="105"/>
      <c r="F70" s="74"/>
      <c r="G70" s="74"/>
      <c r="H70" s="74"/>
      <c r="I70" s="74"/>
      <c r="J70" s="74"/>
      <c r="K70" s="74"/>
      <c r="L70" s="74"/>
    </row>
    <row r="71" spans="1:12" s="102" customFormat="1">
      <c r="A71" s="105"/>
      <c r="F71" s="74"/>
      <c r="G71" s="74"/>
      <c r="H71" s="74"/>
      <c r="I71" s="74"/>
      <c r="J71" s="74"/>
      <c r="K71" s="74"/>
      <c r="L71" s="74"/>
    </row>
    <row r="72" spans="1:12" s="102" customFormat="1">
      <c r="A72" s="105"/>
      <c r="F72" s="74"/>
      <c r="G72" s="74"/>
      <c r="H72" s="74"/>
      <c r="I72" s="74"/>
      <c r="J72" s="74"/>
      <c r="K72" s="74"/>
      <c r="L72" s="74"/>
    </row>
    <row r="73" spans="1:12" s="102" customFormat="1">
      <c r="A73" s="105"/>
      <c r="F73" s="74"/>
      <c r="G73" s="74"/>
      <c r="H73" s="74"/>
      <c r="I73" s="74"/>
      <c r="J73" s="74"/>
      <c r="K73" s="74"/>
      <c r="L73" s="74"/>
    </row>
    <row r="74" spans="1:12" s="102" customFormat="1">
      <c r="A74" s="105"/>
      <c r="F74" s="74"/>
      <c r="G74" s="74"/>
      <c r="H74" s="74"/>
      <c r="I74" s="74"/>
      <c r="J74" s="74"/>
      <c r="K74" s="74"/>
      <c r="L74" s="74"/>
    </row>
    <row r="75" spans="1:12" s="102" customFormat="1">
      <c r="A75" s="105"/>
      <c r="F75" s="74"/>
      <c r="G75" s="74"/>
      <c r="H75" s="74"/>
      <c r="I75" s="74"/>
      <c r="J75" s="74"/>
      <c r="K75" s="74"/>
      <c r="L75" s="74"/>
    </row>
    <row r="76" spans="1:12" s="102" customFormat="1">
      <c r="A76" s="105"/>
      <c r="F76" s="74"/>
      <c r="G76" s="74"/>
      <c r="H76" s="74"/>
      <c r="I76" s="74"/>
      <c r="J76" s="74"/>
      <c r="K76" s="74"/>
      <c r="L76" s="74"/>
    </row>
    <row r="77" spans="1:12" s="102" customFormat="1">
      <c r="A77" s="105"/>
      <c r="F77" s="74"/>
      <c r="G77" s="74"/>
      <c r="H77" s="74"/>
      <c r="I77" s="74"/>
      <c r="J77" s="74"/>
      <c r="K77" s="74"/>
      <c r="L77" s="74"/>
    </row>
    <row r="78" spans="1:12" s="102" customFormat="1">
      <c r="A78" s="105"/>
      <c r="F78" s="74"/>
      <c r="G78" s="74"/>
      <c r="H78" s="74"/>
      <c r="I78" s="74"/>
      <c r="J78" s="74"/>
      <c r="K78" s="74"/>
      <c r="L78" s="74"/>
    </row>
    <row r="79" spans="1:12" s="102" customFormat="1">
      <c r="A79" s="105"/>
      <c r="F79" s="74"/>
      <c r="G79" s="74"/>
      <c r="H79" s="74"/>
      <c r="I79" s="74"/>
      <c r="J79" s="74"/>
      <c r="K79" s="74"/>
      <c r="L79" s="74"/>
    </row>
    <row r="80" spans="1:12" s="102" customFormat="1">
      <c r="A80" s="105"/>
      <c r="F80" s="74"/>
      <c r="G80" s="74"/>
      <c r="H80" s="74"/>
      <c r="I80" s="74"/>
      <c r="J80" s="74"/>
      <c r="K80" s="74"/>
      <c r="L80" s="74"/>
    </row>
    <row r="81" spans="1:12" s="102" customFormat="1">
      <c r="A81" s="105"/>
      <c r="F81" s="74"/>
      <c r="G81" s="74"/>
      <c r="H81" s="74"/>
      <c r="I81" s="74"/>
      <c r="J81" s="74"/>
      <c r="K81" s="74"/>
      <c r="L81" s="74"/>
    </row>
    <row r="82" spans="1:12" s="102" customFormat="1">
      <c r="A82" s="105"/>
      <c r="F82" s="74"/>
      <c r="G82" s="74"/>
      <c r="H82" s="74"/>
      <c r="I82" s="74"/>
      <c r="J82" s="74"/>
      <c r="K82" s="74"/>
      <c r="L82" s="74"/>
    </row>
    <row r="83" spans="1:12" s="102" customFormat="1">
      <c r="A83" s="105"/>
      <c r="F83" s="74"/>
      <c r="G83" s="74"/>
      <c r="H83" s="74"/>
      <c r="I83" s="74"/>
      <c r="J83" s="74"/>
      <c r="K83" s="74"/>
      <c r="L83" s="74"/>
    </row>
    <row r="84" spans="1:12" s="102" customFormat="1">
      <c r="A84" s="105"/>
      <c r="F84" s="74"/>
      <c r="G84" s="74"/>
      <c r="H84" s="74"/>
      <c r="I84" s="74"/>
      <c r="J84" s="74"/>
      <c r="K84" s="74"/>
      <c r="L84" s="74"/>
    </row>
    <row r="85" spans="1:12" s="102" customFormat="1">
      <c r="A85" s="105"/>
      <c r="F85" s="74"/>
      <c r="G85" s="74"/>
      <c r="H85" s="74"/>
      <c r="I85" s="74"/>
      <c r="J85" s="74"/>
      <c r="K85" s="74"/>
      <c r="L85" s="74"/>
    </row>
    <row r="86" spans="1:12" s="102" customFormat="1">
      <c r="A86" s="105"/>
      <c r="F86" s="74"/>
      <c r="G86" s="74"/>
      <c r="H86" s="74"/>
      <c r="I86" s="74"/>
      <c r="J86" s="74"/>
      <c r="K86" s="74"/>
      <c r="L86" s="74"/>
    </row>
    <row r="87" spans="1:12" s="102" customFormat="1">
      <c r="A87" s="105"/>
      <c r="F87" s="74"/>
      <c r="G87" s="74"/>
      <c r="H87" s="74"/>
      <c r="I87" s="74"/>
      <c r="J87" s="74"/>
      <c r="K87" s="74"/>
      <c r="L87" s="74"/>
    </row>
    <row r="88" spans="1:12" s="102" customFormat="1">
      <c r="A88" s="105"/>
      <c r="F88" s="74"/>
      <c r="G88" s="74"/>
      <c r="H88" s="74"/>
      <c r="I88" s="74"/>
      <c r="J88" s="74"/>
      <c r="K88" s="74"/>
      <c r="L88" s="74"/>
    </row>
    <row r="89" spans="1:12" s="102" customFormat="1">
      <c r="A89" s="105"/>
      <c r="F89" s="74"/>
      <c r="G89" s="74"/>
      <c r="H89" s="74"/>
      <c r="I89" s="74"/>
      <c r="J89" s="74"/>
      <c r="K89" s="74"/>
      <c r="L89" s="74"/>
    </row>
    <row r="90" spans="1:12" s="102" customFormat="1">
      <c r="A90" s="105"/>
      <c r="F90" s="74"/>
      <c r="G90" s="74"/>
      <c r="H90" s="74"/>
      <c r="I90" s="74"/>
      <c r="J90" s="74"/>
      <c r="K90" s="74"/>
      <c r="L90" s="74"/>
    </row>
    <row r="91" spans="1:12" s="102" customFormat="1">
      <c r="A91" s="105"/>
      <c r="F91" s="74"/>
      <c r="G91" s="74"/>
      <c r="H91" s="74"/>
      <c r="I91" s="74"/>
      <c r="J91" s="74"/>
      <c r="K91" s="74"/>
      <c r="L91" s="74"/>
    </row>
    <row r="92" spans="1:12" s="102" customFormat="1">
      <c r="A92" s="105"/>
      <c r="F92" s="74"/>
      <c r="G92" s="74"/>
      <c r="H92" s="74"/>
      <c r="I92" s="74"/>
      <c r="J92" s="74"/>
      <c r="K92" s="74"/>
      <c r="L92" s="74"/>
    </row>
    <row r="93" spans="1:12" s="102" customFormat="1">
      <c r="A93" s="105"/>
      <c r="F93" s="74"/>
      <c r="G93" s="74"/>
      <c r="H93" s="74"/>
      <c r="I93" s="74"/>
      <c r="J93" s="74"/>
      <c r="K93" s="74"/>
      <c r="L93" s="74"/>
    </row>
    <row r="94" spans="1:12" s="102" customFormat="1">
      <c r="A94" s="105"/>
      <c r="F94" s="74"/>
      <c r="G94" s="74"/>
      <c r="H94" s="74"/>
      <c r="I94" s="74"/>
      <c r="J94" s="74"/>
      <c r="K94" s="74"/>
      <c r="L94" s="74"/>
    </row>
    <row r="95" spans="1:12" s="102" customFormat="1">
      <c r="A95" s="105"/>
      <c r="F95" s="74"/>
      <c r="G95" s="74"/>
      <c r="H95" s="74"/>
      <c r="I95" s="74"/>
      <c r="J95" s="74"/>
      <c r="K95" s="74"/>
      <c r="L95" s="74"/>
    </row>
    <row r="96" spans="1:12" s="102" customFormat="1">
      <c r="A96" s="105"/>
      <c r="F96" s="74"/>
      <c r="G96" s="74"/>
      <c r="H96" s="74"/>
      <c r="I96" s="74"/>
      <c r="J96" s="74"/>
      <c r="K96" s="74"/>
      <c r="L96" s="74"/>
    </row>
    <row r="97" spans="1:12" s="102" customFormat="1">
      <c r="A97" s="105"/>
      <c r="F97" s="74"/>
      <c r="G97" s="74"/>
      <c r="H97" s="74"/>
      <c r="I97" s="74"/>
      <c r="J97" s="74"/>
      <c r="K97" s="74"/>
      <c r="L97" s="74"/>
    </row>
    <row r="98" spans="1:12" s="102" customFormat="1">
      <c r="A98" s="105"/>
      <c r="F98" s="74"/>
      <c r="G98" s="74"/>
      <c r="H98" s="74"/>
      <c r="I98" s="74"/>
      <c r="J98" s="74"/>
      <c r="K98" s="74"/>
      <c r="L98" s="74"/>
    </row>
    <row r="99" spans="1:12" s="102" customFormat="1">
      <c r="A99" s="105"/>
      <c r="F99" s="74"/>
      <c r="G99" s="74"/>
      <c r="H99" s="74"/>
      <c r="I99" s="74"/>
      <c r="J99" s="74"/>
      <c r="K99" s="74"/>
      <c r="L99" s="74"/>
    </row>
    <row r="100" spans="1:12" s="102" customFormat="1">
      <c r="A100" s="105"/>
      <c r="F100" s="74"/>
      <c r="G100" s="74"/>
      <c r="H100" s="74"/>
      <c r="I100" s="74"/>
      <c r="J100" s="74"/>
      <c r="K100" s="74"/>
      <c r="L100" s="74"/>
    </row>
    <row r="101" spans="1:12" s="102" customFormat="1">
      <c r="A101" s="105"/>
      <c r="F101" s="74"/>
      <c r="G101" s="74"/>
      <c r="H101" s="74"/>
      <c r="I101" s="74"/>
      <c r="J101" s="74"/>
      <c r="K101" s="74"/>
      <c r="L101" s="74"/>
    </row>
    <row r="102" spans="1:12" s="102" customFormat="1">
      <c r="A102" s="105"/>
      <c r="F102" s="74"/>
      <c r="G102" s="74"/>
      <c r="H102" s="74"/>
      <c r="I102" s="74"/>
      <c r="J102" s="74"/>
      <c r="K102" s="74"/>
      <c r="L102" s="74"/>
    </row>
    <row r="103" spans="1:12" s="102" customFormat="1">
      <c r="A103" s="105"/>
      <c r="F103" s="74"/>
      <c r="G103" s="74"/>
      <c r="H103" s="74"/>
      <c r="I103" s="74"/>
      <c r="J103" s="74"/>
      <c r="K103" s="74"/>
      <c r="L103" s="74"/>
    </row>
    <row r="104" spans="1:12" s="102" customFormat="1">
      <c r="A104" s="105"/>
      <c r="F104" s="74"/>
      <c r="G104" s="74"/>
      <c r="H104" s="74"/>
      <c r="I104" s="74"/>
      <c r="J104" s="74"/>
      <c r="K104" s="74"/>
      <c r="L104" s="74"/>
    </row>
    <row r="105" spans="1:12" s="102" customFormat="1">
      <c r="A105" s="105"/>
      <c r="F105" s="74"/>
      <c r="G105" s="74"/>
      <c r="H105" s="74"/>
      <c r="I105" s="74"/>
      <c r="J105" s="74"/>
      <c r="K105" s="74"/>
      <c r="L105" s="74"/>
    </row>
    <row r="106" spans="1:12" s="102" customFormat="1">
      <c r="A106" s="105"/>
      <c r="F106" s="74"/>
      <c r="G106" s="74"/>
      <c r="H106" s="74"/>
      <c r="I106" s="74"/>
      <c r="J106" s="74"/>
      <c r="K106" s="74"/>
      <c r="L106" s="74"/>
    </row>
    <row r="107" spans="1:12" s="102" customFormat="1">
      <c r="A107" s="105"/>
      <c r="F107" s="74"/>
      <c r="G107" s="74"/>
      <c r="H107" s="74"/>
      <c r="I107" s="74"/>
      <c r="J107" s="74"/>
      <c r="K107" s="74"/>
      <c r="L107" s="74"/>
    </row>
    <row r="108" spans="1:12" s="102" customFormat="1">
      <c r="A108" s="105"/>
      <c r="F108" s="74"/>
      <c r="G108" s="74"/>
      <c r="H108" s="74"/>
      <c r="I108" s="74"/>
      <c r="J108" s="74"/>
      <c r="K108" s="74"/>
      <c r="L108" s="74"/>
    </row>
    <row r="109" spans="1:12" s="102" customFormat="1">
      <c r="A109" s="105"/>
      <c r="F109" s="74"/>
      <c r="G109" s="74"/>
      <c r="H109" s="74"/>
      <c r="I109" s="74"/>
      <c r="J109" s="74"/>
      <c r="K109" s="74"/>
      <c r="L109" s="74"/>
    </row>
    <row r="110" spans="1:12" s="102" customFormat="1">
      <c r="A110" s="105"/>
      <c r="F110" s="74"/>
      <c r="G110" s="74"/>
      <c r="H110" s="74"/>
      <c r="I110" s="74"/>
      <c r="J110" s="74"/>
      <c r="K110" s="74"/>
      <c r="L110" s="74"/>
    </row>
    <row r="111" spans="1:12" s="102" customFormat="1">
      <c r="A111" s="105"/>
      <c r="F111" s="74"/>
      <c r="G111" s="74"/>
      <c r="H111" s="74"/>
      <c r="I111" s="74"/>
      <c r="J111" s="74"/>
      <c r="K111" s="74"/>
      <c r="L111" s="74"/>
    </row>
    <row r="112" spans="1:12" s="102" customFormat="1">
      <c r="A112" s="105"/>
      <c r="F112" s="74"/>
      <c r="G112" s="74"/>
      <c r="H112" s="74"/>
      <c r="I112" s="74"/>
      <c r="J112" s="74"/>
      <c r="K112" s="74"/>
      <c r="L112" s="74"/>
    </row>
    <row r="113" spans="1:12" s="102" customFormat="1">
      <c r="A113" s="105"/>
      <c r="F113" s="74"/>
      <c r="G113" s="74"/>
      <c r="H113" s="74"/>
      <c r="I113" s="74"/>
      <c r="J113" s="74"/>
      <c r="K113" s="74"/>
      <c r="L113" s="74"/>
    </row>
    <row r="114" spans="1:12" s="102" customFormat="1">
      <c r="A114" s="105"/>
      <c r="F114" s="74"/>
      <c r="G114" s="74"/>
      <c r="H114" s="74"/>
      <c r="I114" s="74"/>
      <c r="J114" s="74"/>
      <c r="K114" s="74"/>
      <c r="L114" s="74"/>
    </row>
    <row r="115" spans="1:12" s="102" customFormat="1">
      <c r="A115" s="105"/>
      <c r="F115" s="74"/>
      <c r="G115" s="74"/>
      <c r="H115" s="74"/>
      <c r="I115" s="74"/>
      <c r="J115" s="74"/>
      <c r="K115" s="74"/>
      <c r="L115" s="74"/>
    </row>
    <row r="116" spans="1:12" s="102" customFormat="1">
      <c r="A116" s="105"/>
      <c r="F116" s="74"/>
      <c r="G116" s="74"/>
      <c r="H116" s="74"/>
      <c r="I116" s="74"/>
      <c r="J116" s="74"/>
      <c r="K116" s="74"/>
      <c r="L116" s="74"/>
    </row>
    <row r="117" spans="1:12" s="102" customFormat="1">
      <c r="A117" s="105"/>
      <c r="F117" s="74"/>
      <c r="G117" s="74"/>
      <c r="H117" s="74"/>
      <c r="I117" s="74"/>
      <c r="J117" s="74"/>
      <c r="K117" s="74"/>
      <c r="L117" s="74"/>
    </row>
    <row r="118" spans="1:12" s="102" customFormat="1">
      <c r="A118" s="105"/>
      <c r="F118" s="74"/>
      <c r="G118" s="74"/>
      <c r="H118" s="74"/>
      <c r="I118" s="74"/>
      <c r="J118" s="74"/>
      <c r="K118" s="74"/>
      <c r="L118" s="74"/>
    </row>
    <row r="119" spans="1:12" s="102" customFormat="1">
      <c r="A119" s="105"/>
      <c r="F119" s="74"/>
      <c r="G119" s="74"/>
      <c r="H119" s="74"/>
      <c r="I119" s="74"/>
      <c r="J119" s="74"/>
      <c r="K119" s="74"/>
      <c r="L119" s="74"/>
    </row>
    <row r="120" spans="1:12" s="102" customFormat="1">
      <c r="A120" s="105"/>
      <c r="F120" s="74"/>
      <c r="G120" s="74"/>
      <c r="H120" s="74"/>
      <c r="I120" s="74"/>
      <c r="J120" s="74"/>
      <c r="K120" s="74"/>
      <c r="L120" s="74"/>
    </row>
    <row r="121" spans="1:12" s="102" customFormat="1">
      <c r="A121" s="105"/>
      <c r="F121" s="74"/>
      <c r="G121" s="74"/>
      <c r="H121" s="74"/>
      <c r="I121" s="74"/>
      <c r="J121" s="74"/>
      <c r="K121" s="74"/>
      <c r="L121" s="74"/>
    </row>
    <row r="122" spans="1:12" s="102" customFormat="1">
      <c r="A122" s="105"/>
      <c r="F122" s="74"/>
      <c r="G122" s="74"/>
      <c r="H122" s="74"/>
      <c r="I122" s="74"/>
      <c r="J122" s="74"/>
      <c r="K122" s="74"/>
      <c r="L122" s="74"/>
    </row>
    <row r="123" spans="1:12" s="102" customFormat="1">
      <c r="A123" s="105"/>
      <c r="F123" s="74"/>
      <c r="G123" s="74"/>
      <c r="H123" s="74"/>
      <c r="I123" s="74"/>
      <c r="J123" s="74"/>
      <c r="K123" s="74"/>
      <c r="L123" s="74"/>
    </row>
    <row r="124" spans="1:12" s="102" customFormat="1">
      <c r="A124" s="105"/>
      <c r="F124" s="74"/>
      <c r="G124" s="74"/>
      <c r="H124" s="74"/>
      <c r="I124" s="74"/>
      <c r="J124" s="74"/>
      <c r="K124" s="74"/>
      <c r="L124" s="74"/>
    </row>
    <row r="125" spans="1:12" s="102" customFormat="1">
      <c r="A125" s="105"/>
      <c r="F125" s="74"/>
      <c r="G125" s="74"/>
      <c r="H125" s="74"/>
      <c r="I125" s="74"/>
      <c r="J125" s="74"/>
      <c r="K125" s="74"/>
      <c r="L125" s="74"/>
    </row>
    <row r="126" spans="1:12" s="102" customFormat="1">
      <c r="A126" s="105"/>
      <c r="F126" s="74"/>
      <c r="G126" s="74"/>
      <c r="H126" s="74"/>
      <c r="I126" s="74"/>
      <c r="J126" s="74"/>
      <c r="K126" s="74"/>
      <c r="L126" s="74"/>
    </row>
    <row r="127" spans="1:12" s="102" customFormat="1">
      <c r="A127" s="105"/>
      <c r="F127" s="74"/>
      <c r="G127" s="74"/>
      <c r="H127" s="74"/>
      <c r="I127" s="74"/>
      <c r="J127" s="74"/>
      <c r="K127" s="74"/>
      <c r="L127" s="74"/>
    </row>
    <row r="128" spans="1:12" s="102" customFormat="1">
      <c r="A128" s="105"/>
      <c r="F128" s="74"/>
      <c r="G128" s="74"/>
      <c r="H128" s="74"/>
      <c r="I128" s="74"/>
      <c r="J128" s="74"/>
      <c r="K128" s="74"/>
      <c r="L128" s="74"/>
    </row>
    <row r="129" spans="1:12" s="102" customFormat="1">
      <c r="A129" s="105"/>
      <c r="F129" s="74"/>
      <c r="G129" s="74"/>
      <c r="H129" s="74"/>
      <c r="I129" s="74"/>
      <c r="J129" s="74"/>
      <c r="K129" s="74"/>
      <c r="L129" s="74"/>
    </row>
    <row r="130" spans="1:12" s="102" customFormat="1">
      <c r="A130" s="105"/>
      <c r="F130" s="74"/>
      <c r="G130" s="74"/>
      <c r="H130" s="74"/>
      <c r="I130" s="74"/>
      <c r="J130" s="74"/>
      <c r="K130" s="74"/>
      <c r="L130" s="74"/>
    </row>
    <row r="131" spans="1:12" s="102" customFormat="1">
      <c r="A131" s="105"/>
      <c r="F131" s="74"/>
      <c r="G131" s="74"/>
      <c r="H131" s="74"/>
      <c r="I131" s="74"/>
      <c r="J131" s="74"/>
      <c r="K131" s="74"/>
      <c r="L131" s="74"/>
    </row>
    <row r="132" spans="1:12" s="102" customFormat="1">
      <c r="A132" s="105"/>
      <c r="F132" s="74"/>
      <c r="G132" s="74"/>
      <c r="H132" s="74"/>
      <c r="I132" s="74"/>
      <c r="J132" s="74"/>
      <c r="K132" s="74"/>
      <c r="L132" s="74"/>
    </row>
    <row r="133" spans="1:12" s="102" customFormat="1">
      <c r="A133" s="105"/>
      <c r="F133" s="74"/>
      <c r="G133" s="74"/>
      <c r="H133" s="74"/>
      <c r="I133" s="74"/>
      <c r="J133" s="74"/>
      <c r="K133" s="74"/>
      <c r="L133" s="74"/>
    </row>
    <row r="134" spans="1:12" s="102" customFormat="1">
      <c r="A134" s="105"/>
      <c r="F134" s="74"/>
      <c r="G134" s="74"/>
      <c r="H134" s="74"/>
      <c r="I134" s="74"/>
      <c r="J134" s="74"/>
      <c r="K134" s="74"/>
      <c r="L134" s="74"/>
    </row>
    <row r="135" spans="1:12" s="102" customFormat="1">
      <c r="A135" s="105"/>
      <c r="F135" s="74"/>
      <c r="G135" s="74"/>
      <c r="H135" s="74"/>
      <c r="I135" s="74"/>
      <c r="J135" s="74"/>
      <c r="K135" s="74"/>
      <c r="L135" s="74"/>
    </row>
    <row r="136" spans="1:12" s="102" customFormat="1">
      <c r="A136" s="105"/>
      <c r="F136" s="74"/>
      <c r="G136" s="74"/>
      <c r="H136" s="74"/>
      <c r="I136" s="74"/>
      <c r="J136" s="74"/>
      <c r="K136" s="74"/>
      <c r="L136" s="74"/>
    </row>
    <row r="137" spans="1:12" s="102" customFormat="1">
      <c r="A137" s="105"/>
      <c r="F137" s="74"/>
      <c r="G137" s="74"/>
      <c r="H137" s="74"/>
      <c r="I137" s="74"/>
      <c r="J137" s="74"/>
      <c r="K137" s="74"/>
      <c r="L137" s="74"/>
    </row>
    <row r="138" spans="1:12" s="102" customFormat="1">
      <c r="A138" s="105"/>
      <c r="F138" s="74"/>
      <c r="G138" s="74"/>
      <c r="H138" s="74"/>
      <c r="I138" s="74"/>
      <c r="J138" s="74"/>
      <c r="K138" s="74"/>
      <c r="L138" s="74"/>
    </row>
    <row r="139" spans="1:12" s="102" customFormat="1">
      <c r="A139" s="105"/>
      <c r="F139" s="74"/>
      <c r="G139" s="74"/>
      <c r="H139" s="74"/>
      <c r="I139" s="74"/>
      <c r="J139" s="74"/>
      <c r="K139" s="74"/>
      <c r="L139" s="74"/>
    </row>
    <row r="140" spans="1:12" s="102" customFormat="1">
      <c r="A140" s="105"/>
      <c r="F140" s="74"/>
      <c r="G140" s="74"/>
      <c r="H140" s="74"/>
      <c r="I140" s="74"/>
      <c r="J140" s="74"/>
      <c r="K140" s="74"/>
      <c r="L140" s="74"/>
    </row>
    <row r="141" spans="1:12" s="102" customFormat="1">
      <c r="A141" s="105"/>
      <c r="F141" s="74"/>
      <c r="G141" s="74"/>
      <c r="H141" s="74"/>
      <c r="I141" s="74"/>
      <c r="J141" s="74"/>
      <c r="K141" s="74"/>
      <c r="L141" s="74"/>
    </row>
    <row r="142" spans="1:12" s="102" customFormat="1">
      <c r="A142" s="105"/>
      <c r="F142" s="74"/>
      <c r="G142" s="74"/>
      <c r="H142" s="74"/>
      <c r="I142" s="74"/>
      <c r="J142" s="74"/>
      <c r="K142" s="74"/>
      <c r="L142" s="74"/>
    </row>
    <row r="143" spans="1:12" s="102" customFormat="1">
      <c r="A143" s="105"/>
      <c r="F143" s="74"/>
      <c r="G143" s="74"/>
      <c r="H143" s="74"/>
      <c r="I143" s="74"/>
      <c r="J143" s="74"/>
      <c r="K143" s="74"/>
      <c r="L143" s="74"/>
    </row>
    <row r="144" spans="1:12" s="102" customFormat="1">
      <c r="A144" s="105"/>
      <c r="F144" s="74"/>
      <c r="G144" s="74"/>
      <c r="H144" s="74"/>
      <c r="I144" s="74"/>
      <c r="J144" s="74"/>
      <c r="K144" s="74"/>
      <c r="L144" s="74"/>
    </row>
    <row r="145" spans="1:12" s="102" customFormat="1">
      <c r="A145" s="105"/>
      <c r="F145" s="74"/>
      <c r="G145" s="74"/>
      <c r="H145" s="74"/>
      <c r="I145" s="74"/>
      <c r="J145" s="74"/>
      <c r="K145" s="74"/>
      <c r="L145" s="74"/>
    </row>
    <row r="146" spans="1:12" s="102" customFormat="1">
      <c r="A146" s="105"/>
      <c r="F146" s="74"/>
      <c r="G146" s="74"/>
      <c r="H146" s="74"/>
      <c r="I146" s="74"/>
      <c r="J146" s="74"/>
      <c r="K146" s="74"/>
      <c r="L146" s="74"/>
    </row>
    <row r="147" spans="1:12" s="102" customFormat="1">
      <c r="A147" s="105"/>
      <c r="F147" s="74"/>
      <c r="G147" s="74"/>
      <c r="H147" s="74"/>
      <c r="I147" s="74"/>
      <c r="J147" s="74"/>
      <c r="K147" s="74"/>
      <c r="L147" s="74"/>
    </row>
    <row r="148" spans="1:12" s="102" customFormat="1">
      <c r="A148" s="105"/>
      <c r="F148" s="74"/>
      <c r="G148" s="74"/>
      <c r="H148" s="74"/>
      <c r="I148" s="74"/>
      <c r="J148" s="74"/>
      <c r="K148" s="74"/>
      <c r="L148" s="74"/>
    </row>
    <row r="149" spans="1:12" s="102" customFormat="1">
      <c r="A149" s="105"/>
      <c r="F149" s="74"/>
      <c r="G149" s="74"/>
      <c r="H149" s="74"/>
      <c r="I149" s="74"/>
      <c r="J149" s="74"/>
      <c r="K149" s="74"/>
      <c r="L149" s="74"/>
    </row>
    <row r="150" spans="1:12" s="102" customFormat="1">
      <c r="A150" s="105"/>
      <c r="F150" s="74"/>
      <c r="G150" s="74"/>
      <c r="H150" s="74"/>
      <c r="I150" s="74"/>
      <c r="J150" s="74"/>
      <c r="K150" s="74"/>
      <c r="L150" s="74"/>
    </row>
    <row r="151" spans="1:12" s="102" customFormat="1">
      <c r="A151" s="105"/>
      <c r="F151" s="74"/>
      <c r="G151" s="74"/>
      <c r="H151" s="74"/>
      <c r="I151" s="74"/>
      <c r="J151" s="74"/>
      <c r="K151" s="74"/>
      <c r="L151" s="74"/>
    </row>
    <row r="152" spans="1:12" s="102" customFormat="1">
      <c r="A152" s="105"/>
      <c r="F152" s="74"/>
      <c r="G152" s="74"/>
      <c r="H152" s="74"/>
      <c r="I152" s="74"/>
      <c r="J152" s="74"/>
      <c r="K152" s="74"/>
      <c r="L152" s="74"/>
    </row>
    <row r="153" spans="1:12" s="102" customFormat="1">
      <c r="A153" s="105"/>
      <c r="F153" s="74"/>
      <c r="G153" s="74"/>
      <c r="H153" s="74"/>
      <c r="I153" s="74"/>
      <c r="J153" s="74"/>
      <c r="K153" s="74"/>
      <c r="L153" s="74"/>
    </row>
    <row r="154" spans="1:12" s="102" customFormat="1">
      <c r="A154" s="105"/>
      <c r="F154" s="74"/>
      <c r="G154" s="74"/>
      <c r="H154" s="74"/>
      <c r="I154" s="74"/>
      <c r="J154" s="74"/>
      <c r="K154" s="74"/>
      <c r="L154" s="74"/>
    </row>
    <row r="155" spans="1:12" s="102" customFormat="1">
      <c r="A155" s="105"/>
      <c r="F155" s="74"/>
      <c r="G155" s="74"/>
      <c r="H155" s="74"/>
      <c r="I155" s="74"/>
      <c r="J155" s="74"/>
      <c r="K155" s="74"/>
      <c r="L155" s="74"/>
    </row>
    <row r="156" spans="1:12" s="102" customFormat="1">
      <c r="A156" s="105"/>
      <c r="F156" s="74"/>
      <c r="G156" s="74"/>
      <c r="H156" s="74"/>
      <c r="I156" s="74"/>
      <c r="J156" s="74"/>
      <c r="K156" s="74"/>
      <c r="L156" s="74"/>
    </row>
    <row r="157" spans="1:12" s="102" customFormat="1">
      <c r="A157" s="105"/>
      <c r="F157" s="74"/>
      <c r="G157" s="74"/>
      <c r="H157" s="74"/>
      <c r="I157" s="74"/>
      <c r="J157" s="74"/>
      <c r="K157" s="74"/>
      <c r="L157" s="74"/>
    </row>
    <row r="158" spans="1:12" s="102" customFormat="1">
      <c r="A158" s="105"/>
      <c r="F158" s="74"/>
      <c r="G158" s="74"/>
      <c r="H158" s="74"/>
      <c r="I158" s="74"/>
      <c r="J158" s="74"/>
      <c r="K158" s="74"/>
      <c r="L158" s="74"/>
    </row>
    <row r="159" spans="1:12" s="102" customFormat="1">
      <c r="A159" s="105"/>
      <c r="F159" s="74"/>
      <c r="G159" s="74"/>
      <c r="H159" s="74"/>
      <c r="I159" s="74"/>
      <c r="J159" s="74"/>
      <c r="K159" s="74"/>
      <c r="L159" s="74"/>
    </row>
    <row r="160" spans="1:12" s="102" customFormat="1">
      <c r="A160" s="105"/>
      <c r="F160" s="74"/>
      <c r="G160" s="74"/>
      <c r="H160" s="74"/>
      <c r="I160" s="74"/>
      <c r="J160" s="74"/>
      <c r="K160" s="74"/>
      <c r="L160" s="74"/>
    </row>
    <row r="161" spans="1:12" s="102" customFormat="1">
      <c r="A161" s="105"/>
      <c r="F161" s="74"/>
      <c r="G161" s="74"/>
      <c r="H161" s="74"/>
      <c r="I161" s="74"/>
      <c r="J161" s="74"/>
      <c r="K161" s="74"/>
      <c r="L161" s="74"/>
    </row>
    <row r="162" spans="1:12" s="102" customFormat="1">
      <c r="A162" s="105"/>
      <c r="F162" s="74"/>
      <c r="G162" s="74"/>
      <c r="H162" s="74"/>
      <c r="I162" s="74"/>
      <c r="J162" s="74"/>
      <c r="K162" s="74"/>
      <c r="L162" s="74"/>
    </row>
    <row r="163" spans="1:12" s="102" customFormat="1">
      <c r="A163" s="105"/>
      <c r="F163" s="74"/>
      <c r="G163" s="74"/>
      <c r="H163" s="74"/>
      <c r="I163" s="74"/>
      <c r="J163" s="74"/>
      <c r="K163" s="74"/>
      <c r="L163" s="74"/>
    </row>
    <row r="164" spans="1:12" s="102" customFormat="1">
      <c r="A164" s="105"/>
      <c r="F164" s="74"/>
      <c r="G164" s="74"/>
      <c r="H164" s="74"/>
      <c r="I164" s="74"/>
      <c r="J164" s="74"/>
      <c r="K164" s="74"/>
      <c r="L164" s="74"/>
    </row>
    <row r="165" spans="1:12" s="102" customFormat="1">
      <c r="A165" s="105"/>
      <c r="F165" s="74"/>
      <c r="G165" s="74"/>
      <c r="H165" s="74"/>
      <c r="I165" s="74"/>
      <c r="J165" s="74"/>
      <c r="K165" s="74"/>
      <c r="L165" s="74"/>
    </row>
    <row r="166" spans="1:12" s="102" customFormat="1">
      <c r="A166" s="105"/>
      <c r="F166" s="74"/>
      <c r="G166" s="74"/>
      <c r="H166" s="74"/>
      <c r="I166" s="74"/>
      <c r="J166" s="74"/>
      <c r="K166" s="74"/>
      <c r="L166" s="74"/>
    </row>
    <row r="167" spans="1:12" s="102" customFormat="1">
      <c r="A167" s="105"/>
      <c r="F167" s="74"/>
      <c r="G167" s="74"/>
      <c r="H167" s="74"/>
      <c r="I167" s="74"/>
      <c r="J167" s="74"/>
      <c r="K167" s="74"/>
      <c r="L167" s="74"/>
    </row>
    <row r="168" spans="1:12" s="102" customFormat="1">
      <c r="A168" s="105"/>
      <c r="F168" s="74"/>
      <c r="G168" s="74"/>
      <c r="H168" s="74"/>
      <c r="I168" s="74"/>
      <c r="J168" s="74"/>
      <c r="K168" s="74"/>
      <c r="L168" s="74"/>
    </row>
    <row r="169" spans="1:12" s="102" customFormat="1">
      <c r="A169" s="105"/>
      <c r="F169" s="74"/>
      <c r="G169" s="74"/>
      <c r="H169" s="74"/>
      <c r="I169" s="74"/>
      <c r="J169" s="74"/>
      <c r="K169" s="74"/>
      <c r="L169" s="74"/>
    </row>
    <row r="170" spans="1:12" s="102" customFormat="1">
      <c r="A170" s="105"/>
      <c r="F170" s="74"/>
      <c r="G170" s="74"/>
      <c r="H170" s="74"/>
      <c r="I170" s="74"/>
      <c r="J170" s="74"/>
      <c r="K170" s="74"/>
      <c r="L170" s="74"/>
    </row>
    <row r="171" spans="1:12" s="102" customFormat="1">
      <c r="A171" s="105"/>
      <c r="F171" s="74"/>
      <c r="G171" s="74"/>
      <c r="H171" s="74"/>
      <c r="I171" s="74"/>
      <c r="J171" s="74"/>
      <c r="K171" s="74"/>
      <c r="L171" s="74"/>
    </row>
    <row r="172" spans="1:12" s="102" customFormat="1">
      <c r="A172" s="105"/>
      <c r="F172" s="74"/>
      <c r="G172" s="74"/>
      <c r="H172" s="74"/>
      <c r="I172" s="74"/>
      <c r="J172" s="74"/>
      <c r="K172" s="74"/>
      <c r="L172" s="74"/>
    </row>
    <row r="173" spans="1:12" s="102" customFormat="1">
      <c r="A173" s="105"/>
      <c r="F173" s="74"/>
      <c r="G173" s="74"/>
      <c r="H173" s="74"/>
      <c r="I173" s="74"/>
      <c r="J173" s="74"/>
      <c r="K173" s="74"/>
      <c r="L173" s="74"/>
    </row>
    <row r="174" spans="1:12" s="102" customFormat="1">
      <c r="A174" s="105"/>
      <c r="F174" s="74"/>
      <c r="G174" s="74"/>
      <c r="H174" s="74"/>
      <c r="I174" s="74"/>
      <c r="J174" s="74"/>
      <c r="K174" s="74"/>
      <c r="L174" s="74"/>
    </row>
    <row r="175" spans="1:12" s="102" customFormat="1">
      <c r="A175" s="105"/>
      <c r="F175" s="74"/>
      <c r="G175" s="74"/>
      <c r="H175" s="74"/>
      <c r="I175" s="74"/>
      <c r="J175" s="74"/>
      <c r="K175" s="74"/>
      <c r="L175" s="74"/>
    </row>
    <row r="176" spans="1:12" s="102" customFormat="1">
      <c r="A176" s="105"/>
      <c r="F176" s="74"/>
      <c r="G176" s="74"/>
      <c r="H176" s="74"/>
      <c r="I176" s="74"/>
      <c r="J176" s="74"/>
      <c r="K176" s="74"/>
      <c r="L176" s="74"/>
    </row>
    <row r="177" spans="1:12" s="102" customFormat="1">
      <c r="A177" s="105"/>
      <c r="F177" s="74"/>
      <c r="G177" s="74"/>
      <c r="H177" s="74"/>
      <c r="I177" s="74"/>
      <c r="J177" s="74"/>
      <c r="K177" s="74"/>
      <c r="L177" s="74"/>
    </row>
    <row r="178" spans="1:12" s="102" customFormat="1">
      <c r="A178" s="105"/>
      <c r="F178" s="74"/>
      <c r="G178" s="74"/>
      <c r="H178" s="74"/>
      <c r="I178" s="74"/>
      <c r="J178" s="74"/>
      <c r="K178" s="74"/>
      <c r="L178" s="74"/>
    </row>
    <row r="179" spans="1:12" s="102" customFormat="1">
      <c r="A179" s="105"/>
      <c r="F179" s="74"/>
      <c r="G179" s="74"/>
      <c r="H179" s="74"/>
      <c r="I179" s="74"/>
      <c r="J179" s="74"/>
      <c r="K179" s="74"/>
      <c r="L179" s="74"/>
    </row>
    <row r="180" spans="1:12" s="102" customFormat="1">
      <c r="A180" s="105"/>
      <c r="F180" s="74"/>
      <c r="G180" s="74"/>
      <c r="H180" s="74"/>
      <c r="I180" s="74"/>
      <c r="J180" s="74"/>
      <c r="K180" s="74"/>
      <c r="L180" s="74"/>
    </row>
    <row r="181" spans="1:12" s="102" customFormat="1">
      <c r="A181" s="105"/>
      <c r="F181" s="74"/>
      <c r="G181" s="74"/>
      <c r="H181" s="74"/>
      <c r="I181" s="74"/>
      <c r="J181" s="74"/>
      <c r="K181" s="74"/>
      <c r="L181" s="74"/>
    </row>
    <row r="182" spans="1:12" s="102" customFormat="1">
      <c r="A182" s="105"/>
      <c r="F182" s="74"/>
      <c r="G182" s="74"/>
      <c r="H182" s="74"/>
      <c r="I182" s="74"/>
      <c r="J182" s="74"/>
      <c r="K182" s="74"/>
      <c r="L182" s="74"/>
    </row>
    <row r="183" spans="1:12" s="102" customFormat="1">
      <c r="A183" s="105"/>
      <c r="F183" s="74"/>
      <c r="G183" s="74"/>
      <c r="H183" s="74"/>
      <c r="I183" s="74"/>
      <c r="J183" s="74"/>
      <c r="K183" s="74"/>
      <c r="L183" s="74"/>
    </row>
    <row r="184" spans="1:12" s="102" customFormat="1">
      <c r="A184" s="105"/>
      <c r="F184" s="74"/>
      <c r="G184" s="74"/>
      <c r="H184" s="74"/>
      <c r="I184" s="74"/>
      <c r="J184" s="74"/>
      <c r="K184" s="74"/>
      <c r="L184" s="74"/>
    </row>
    <row r="185" spans="1:12" s="102" customFormat="1">
      <c r="A185" s="105"/>
      <c r="F185" s="74"/>
      <c r="G185" s="74"/>
      <c r="H185" s="74"/>
      <c r="I185" s="74"/>
      <c r="J185" s="74"/>
      <c r="K185" s="74"/>
      <c r="L185" s="74"/>
    </row>
    <row r="186" spans="1:12" s="102" customFormat="1">
      <c r="A186" s="105"/>
      <c r="F186" s="74"/>
      <c r="G186" s="74"/>
      <c r="H186" s="74"/>
      <c r="I186" s="74"/>
      <c r="J186" s="74"/>
      <c r="K186" s="74"/>
      <c r="L186" s="74"/>
    </row>
    <row r="187" spans="1:12" s="102" customFormat="1">
      <c r="A187" s="105"/>
      <c r="F187" s="74"/>
      <c r="G187" s="74"/>
      <c r="H187" s="74"/>
      <c r="I187" s="74"/>
      <c r="J187" s="74"/>
      <c r="K187" s="74"/>
      <c r="L187" s="74"/>
    </row>
    <row r="188" spans="1:12">
      <c r="A188" s="105"/>
    </row>
    <row r="189" spans="1:12">
      <c r="A189" s="105"/>
    </row>
  </sheetData>
  <mergeCells count="14">
    <mergeCell ref="A7:J7"/>
    <mergeCell ref="A17:J17"/>
    <mergeCell ref="C38:F38"/>
    <mergeCell ref="H38:J38"/>
    <mergeCell ref="C39:F39"/>
    <mergeCell ref="H39:J39"/>
    <mergeCell ref="A2:J2"/>
    <mergeCell ref="A4:A5"/>
    <mergeCell ref="B4:B5"/>
    <mergeCell ref="C4:C5"/>
    <mergeCell ref="D4:D5"/>
    <mergeCell ref="E4:E5"/>
    <mergeCell ref="F4:F5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>
      <selection activeCell="A3" sqref="A3:A4"/>
    </sheetView>
  </sheetViews>
  <sheetFormatPr defaultRowHeight="18.75" outlineLevelRow="1"/>
  <cols>
    <col min="1" max="1" width="76" style="31" customWidth="1"/>
    <col min="2" max="2" width="10.7109375" style="31" customWidth="1"/>
    <col min="3" max="3" width="14.42578125" style="31" customWidth="1"/>
    <col min="4" max="4" width="15" style="31" customWidth="1"/>
    <col min="5" max="5" width="15.7109375" style="31" customWidth="1"/>
    <col min="6" max="6" width="15.28515625" style="31" customWidth="1"/>
    <col min="7" max="7" width="12" style="31" customWidth="1"/>
    <col min="8" max="8" width="12.28515625" style="31" customWidth="1"/>
    <col min="9" max="9" width="11.85546875" style="31" customWidth="1"/>
    <col min="10" max="10" width="12.140625" style="31" customWidth="1"/>
    <col min="11" max="16384" width="9.140625" style="31"/>
  </cols>
  <sheetData>
    <row r="1" spans="1:10">
      <c r="A1" s="268" t="s">
        <v>41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outlineLevel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48" customHeight="1">
      <c r="A3" s="301" t="s">
        <v>6</v>
      </c>
      <c r="B3" s="303" t="s">
        <v>187</v>
      </c>
      <c r="C3" s="283" t="s">
        <v>8</v>
      </c>
      <c r="D3" s="283" t="s">
        <v>9</v>
      </c>
      <c r="E3" s="288" t="s">
        <v>10</v>
      </c>
      <c r="F3" s="283" t="s">
        <v>11</v>
      </c>
      <c r="G3" s="275" t="s">
        <v>12</v>
      </c>
      <c r="H3" s="275"/>
      <c r="I3" s="275"/>
      <c r="J3" s="275"/>
    </row>
    <row r="4" spans="1:10" ht="38.25" customHeight="1">
      <c r="A4" s="302"/>
      <c r="B4" s="303"/>
      <c r="C4" s="284"/>
      <c r="D4" s="285"/>
      <c r="E4" s="289"/>
      <c r="F4" s="298"/>
      <c r="G4" s="7" t="s">
        <v>13</v>
      </c>
      <c r="H4" s="7" t="s">
        <v>14</v>
      </c>
      <c r="I4" s="7" t="s">
        <v>15</v>
      </c>
      <c r="J4" s="7" t="s">
        <v>16</v>
      </c>
    </row>
    <row r="5" spans="1:10" ht="18" customHeight="1">
      <c r="A5" s="9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s="108" customFormat="1" ht="22.5" customHeight="1">
      <c r="A6" s="299" t="s">
        <v>188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0" ht="20.100000000000001" customHeight="1">
      <c r="A7" s="22" t="s">
        <v>189</v>
      </c>
      <c r="B7" s="46">
        <v>1200</v>
      </c>
      <c r="C7" s="11">
        <f>'[2]фінансовий результат'!C81</f>
        <v>0.5</v>
      </c>
      <c r="D7" s="11">
        <f>'[2]фінансовий результат'!D81</f>
        <v>-511</v>
      </c>
      <c r="E7" s="11">
        <f>'[2]фінансовий результат'!E81</f>
        <v>0.1</v>
      </c>
      <c r="F7" s="11">
        <f>'[2]фінансовий результат'!F81</f>
        <v>0.2</v>
      </c>
      <c r="G7" s="11">
        <f>'[2]фінансовий результат'!G81</f>
        <v>-51.1</v>
      </c>
      <c r="H7" s="11">
        <f>'[2]фінансовий результат'!H81</f>
        <v>-2404.8000000000002</v>
      </c>
      <c r="I7" s="11">
        <f>'[2]фінансовий результат'!I81</f>
        <v>731.6</v>
      </c>
      <c r="J7" s="11">
        <f>'[2]фінансовий результат'!J81</f>
        <v>1724.4</v>
      </c>
    </row>
    <row r="8" spans="1:10" ht="20.100000000000001" customHeight="1">
      <c r="A8" s="22" t="s">
        <v>190</v>
      </c>
      <c r="B8" s="109"/>
      <c r="C8" s="110"/>
      <c r="D8" s="110"/>
      <c r="E8" s="110"/>
      <c r="F8" s="110"/>
      <c r="G8" s="110"/>
      <c r="H8" s="110"/>
      <c r="I8" s="110"/>
      <c r="J8" s="110"/>
    </row>
    <row r="9" spans="1:10" ht="20.100000000000001" customHeight="1">
      <c r="A9" s="22" t="s">
        <v>191</v>
      </c>
      <c r="B9" s="8">
        <v>3000</v>
      </c>
      <c r="C9" s="11"/>
      <c r="D9" s="11"/>
      <c r="E9" s="11"/>
      <c r="F9" s="11"/>
      <c r="G9" s="11"/>
      <c r="H9" s="11"/>
      <c r="I9" s="11"/>
      <c r="J9" s="11"/>
    </row>
    <row r="10" spans="1:10" ht="20.100000000000001" customHeight="1">
      <c r="A10" s="22" t="s">
        <v>192</v>
      </c>
      <c r="B10" s="8">
        <v>3010</v>
      </c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>
      <c r="A11" s="22" t="s">
        <v>193</v>
      </c>
      <c r="B11" s="8">
        <v>3020</v>
      </c>
      <c r="C11" s="11"/>
      <c r="D11" s="11"/>
      <c r="E11" s="11"/>
      <c r="F11" s="11"/>
      <c r="G11" s="11"/>
      <c r="H11" s="11"/>
      <c r="I11" s="11"/>
      <c r="J11" s="11"/>
    </row>
    <row r="12" spans="1:10" ht="33.75" customHeight="1">
      <c r="A12" s="22" t="s">
        <v>194</v>
      </c>
      <c r="B12" s="8">
        <v>3030</v>
      </c>
      <c r="C12" s="11"/>
      <c r="D12" s="11"/>
      <c r="E12" s="11"/>
      <c r="F12" s="11"/>
      <c r="G12" s="11"/>
      <c r="H12" s="11"/>
      <c r="I12" s="11"/>
      <c r="J12" s="11"/>
    </row>
    <row r="13" spans="1:10" ht="42.75" customHeight="1">
      <c r="A13" s="87" t="s">
        <v>195</v>
      </c>
      <c r="B13" s="8">
        <v>3040</v>
      </c>
      <c r="C13" s="11"/>
      <c r="D13" s="11"/>
      <c r="E13" s="11"/>
      <c r="F13" s="11"/>
      <c r="G13" s="11"/>
      <c r="H13" s="11"/>
      <c r="I13" s="11"/>
      <c r="J13" s="11"/>
    </row>
    <row r="14" spans="1:10" ht="20.100000000000001" customHeight="1">
      <c r="A14" s="22" t="s">
        <v>196</v>
      </c>
      <c r="B14" s="8">
        <v>3050</v>
      </c>
      <c r="C14" s="11">
        <f>'[2]фінансовий результат'!C86</f>
        <v>24330.6</v>
      </c>
      <c r="D14" s="11">
        <f>'[2]фінансовий результат'!D86</f>
        <v>24628</v>
      </c>
      <c r="E14" s="11">
        <f>'[2]фінансовий результат'!E86</f>
        <v>39198.699999999997</v>
      </c>
      <c r="F14" s="11">
        <f>'[2]фінансовий результат'!F86</f>
        <v>48240.800000000003</v>
      </c>
      <c r="G14" s="11">
        <f>'[2]фінансовий результат'!G86</f>
        <v>3062.3</v>
      </c>
      <c r="H14" s="11">
        <f>'[2]фінансовий результат'!H86</f>
        <v>10840.8</v>
      </c>
      <c r="I14" s="11">
        <f>'[2]фінансовий результат'!I86</f>
        <v>16650.2</v>
      </c>
      <c r="J14" s="11">
        <f>'[2]фінансовий результат'!J86</f>
        <v>17687.400000000001</v>
      </c>
    </row>
    <row r="15" spans="1:10" ht="20.100000000000001" customHeight="1">
      <c r="A15" s="22" t="s">
        <v>197</v>
      </c>
      <c r="B15" s="8">
        <v>3060</v>
      </c>
      <c r="C15" s="11">
        <f>'[2]фінансовий результат'!C87</f>
        <v>24330.1</v>
      </c>
      <c r="D15" s="11">
        <f>'[2]фінансовий результат'!D87</f>
        <v>25139</v>
      </c>
      <c r="E15" s="11">
        <f>'[2]фінансовий результат'!E87</f>
        <v>39198.6</v>
      </c>
      <c r="F15" s="11">
        <f>'[2]фінансовий результат'!F87</f>
        <v>48240.6</v>
      </c>
      <c r="G15" s="11">
        <f>'[2]фінансовий результат'!G87</f>
        <v>3113.4</v>
      </c>
      <c r="H15" s="11">
        <f>'[2]фінансовий результат'!H87</f>
        <v>13245.6</v>
      </c>
      <c r="I15" s="11">
        <f>'[2]фінансовий результат'!I87</f>
        <v>15918.6</v>
      </c>
      <c r="J15" s="11">
        <f>'[2]фінансовий результат'!J87</f>
        <v>15963</v>
      </c>
    </row>
    <row r="16" spans="1:10" ht="20.100000000000001" customHeight="1">
      <c r="A16" s="87" t="s">
        <v>198</v>
      </c>
      <c r="B16" s="8">
        <v>3070</v>
      </c>
      <c r="C16" s="11"/>
      <c r="D16" s="11"/>
      <c r="E16" s="11"/>
      <c r="F16" s="11"/>
      <c r="G16" s="11"/>
      <c r="H16" s="11"/>
      <c r="I16" s="11"/>
      <c r="J16" s="11"/>
    </row>
    <row r="17" spans="1:10" ht="20.100000000000001" customHeight="1">
      <c r="A17" s="22" t="s">
        <v>199</v>
      </c>
      <c r="B17" s="8">
        <v>3080</v>
      </c>
      <c r="C17" s="11"/>
      <c r="D17" s="11"/>
      <c r="E17" s="11"/>
      <c r="F17" s="11"/>
      <c r="G17" s="11"/>
      <c r="H17" s="11"/>
      <c r="I17" s="11"/>
      <c r="J17" s="11"/>
    </row>
    <row r="18" spans="1:10" ht="20.100000000000001" customHeight="1">
      <c r="A18" s="33" t="s">
        <v>200</v>
      </c>
      <c r="B18" s="8">
        <v>3090</v>
      </c>
      <c r="C18" s="11">
        <f>C14-C15</f>
        <v>0.5</v>
      </c>
      <c r="D18" s="11">
        <f t="shared" ref="D18:J18" si="0">D14-D15</f>
        <v>-511</v>
      </c>
      <c r="E18" s="11">
        <f t="shared" si="0"/>
        <v>9.9999999998544808E-2</v>
      </c>
      <c r="F18" s="11">
        <f t="shared" si="0"/>
        <v>0.20000000000436557</v>
      </c>
      <c r="G18" s="11">
        <f t="shared" si="0"/>
        <v>-51.099999999999909</v>
      </c>
      <c r="H18" s="11">
        <f t="shared" si="0"/>
        <v>-2404.8000000000011</v>
      </c>
      <c r="I18" s="11">
        <f t="shared" si="0"/>
        <v>731.60000000000036</v>
      </c>
      <c r="J18" s="11">
        <f t="shared" si="0"/>
        <v>1724.4000000000015</v>
      </c>
    </row>
    <row r="19" spans="1:10" ht="27" customHeight="1">
      <c r="A19" s="299" t="s">
        <v>201</v>
      </c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20.100000000000001" customHeight="1">
      <c r="A20" s="87" t="s">
        <v>202</v>
      </c>
      <c r="B20" s="46"/>
      <c r="C20" s="11"/>
      <c r="D20" s="11"/>
      <c r="E20" s="11"/>
      <c r="F20" s="11"/>
      <c r="G20" s="11"/>
      <c r="H20" s="11"/>
      <c r="I20" s="11"/>
      <c r="J20" s="11"/>
    </row>
    <row r="21" spans="1:10" ht="20.100000000000001" customHeight="1">
      <c r="A21" s="45" t="s">
        <v>203</v>
      </c>
      <c r="B21" s="46">
        <v>3200</v>
      </c>
      <c r="C21" s="111"/>
      <c r="D21" s="111"/>
      <c r="E21" s="111"/>
      <c r="F21" s="111"/>
      <c r="G21" s="111"/>
      <c r="H21" s="111"/>
      <c r="I21" s="111"/>
      <c r="J21" s="111"/>
    </row>
    <row r="22" spans="1:10" ht="20.100000000000001" customHeight="1">
      <c r="A22" s="45" t="s">
        <v>204</v>
      </c>
      <c r="B22" s="46">
        <v>3210</v>
      </c>
      <c r="C22" s="111"/>
      <c r="D22" s="111"/>
      <c r="E22" s="111"/>
      <c r="F22" s="111"/>
      <c r="G22" s="111"/>
      <c r="H22" s="111"/>
      <c r="I22" s="111"/>
      <c r="J22" s="111"/>
    </row>
    <row r="23" spans="1:10" ht="20.100000000000001" customHeight="1">
      <c r="A23" s="45" t="s">
        <v>205</v>
      </c>
      <c r="B23" s="46">
        <v>3220</v>
      </c>
      <c r="C23" s="111"/>
      <c r="D23" s="111"/>
      <c r="E23" s="111"/>
      <c r="F23" s="111"/>
      <c r="G23" s="111"/>
      <c r="H23" s="111"/>
      <c r="I23" s="111"/>
      <c r="J23" s="111"/>
    </row>
    <row r="24" spans="1:10" ht="20.100000000000001" customHeight="1">
      <c r="A24" s="22" t="s">
        <v>206</v>
      </c>
      <c r="B24" s="46"/>
      <c r="C24" s="11"/>
      <c r="D24" s="11"/>
      <c r="E24" s="11"/>
      <c r="F24" s="11"/>
      <c r="G24" s="11"/>
      <c r="H24" s="11"/>
      <c r="I24" s="11"/>
      <c r="J24" s="11"/>
    </row>
    <row r="25" spans="1:10" ht="20.100000000000001" customHeight="1">
      <c r="A25" s="45" t="s">
        <v>207</v>
      </c>
      <c r="B25" s="46">
        <v>3230</v>
      </c>
      <c r="C25" s="111"/>
      <c r="D25" s="111"/>
      <c r="E25" s="111"/>
      <c r="F25" s="111"/>
      <c r="G25" s="111"/>
      <c r="H25" s="111"/>
      <c r="I25" s="111"/>
      <c r="J25" s="111"/>
    </row>
    <row r="26" spans="1:10" ht="20.100000000000001" customHeight="1">
      <c r="A26" s="45" t="s">
        <v>208</v>
      </c>
      <c r="B26" s="46">
        <v>3240</v>
      </c>
      <c r="C26" s="111"/>
      <c r="D26" s="111"/>
      <c r="E26" s="111"/>
      <c r="F26" s="111"/>
      <c r="G26" s="111"/>
      <c r="H26" s="111"/>
      <c r="I26" s="111"/>
      <c r="J26" s="111"/>
    </row>
    <row r="27" spans="1:10" ht="20.100000000000001" customHeight="1">
      <c r="A27" s="22" t="s">
        <v>209</v>
      </c>
      <c r="B27" s="46">
        <v>3250</v>
      </c>
      <c r="C27" s="111"/>
      <c r="D27" s="111"/>
      <c r="E27" s="111"/>
      <c r="F27" s="111"/>
      <c r="G27" s="111"/>
      <c r="H27" s="111"/>
      <c r="I27" s="111"/>
      <c r="J27" s="111"/>
    </row>
    <row r="28" spans="1:10" ht="20.100000000000001" customHeight="1">
      <c r="A28" s="45" t="s">
        <v>210</v>
      </c>
      <c r="B28" s="46">
        <v>3260</v>
      </c>
      <c r="C28" s="111"/>
      <c r="D28" s="111"/>
      <c r="E28" s="111"/>
      <c r="F28" s="111"/>
      <c r="G28" s="111"/>
      <c r="H28" s="111"/>
      <c r="I28" s="111"/>
      <c r="J28" s="111"/>
    </row>
    <row r="29" spans="1:10" ht="20.100000000000001" customHeight="1">
      <c r="A29" s="45" t="s">
        <v>211</v>
      </c>
      <c r="B29" s="46">
        <v>3261</v>
      </c>
      <c r="C29" s="111">
        <f>[2]кап.інвестиції!C8</f>
        <v>7551.9</v>
      </c>
      <c r="D29" s="111">
        <f>[2]кап.інвестиції!D8</f>
        <v>11167.7</v>
      </c>
      <c r="E29" s="111">
        <f>F29</f>
        <v>21587.9</v>
      </c>
      <c r="F29" s="111">
        <f>[2]кап.інвестиції!F8</f>
        <v>21587.9</v>
      </c>
      <c r="G29" s="111">
        <f>[2]кап.інвестиції!G8</f>
        <v>0</v>
      </c>
      <c r="H29" s="111">
        <f>[2]кап.інвестиції!H8</f>
        <v>115</v>
      </c>
      <c r="I29" s="111">
        <f>[2]кап.інвестиції!I8</f>
        <v>16669.5</v>
      </c>
      <c r="J29" s="111">
        <f>[2]кап.інвестиції!J8</f>
        <v>4803.3999999999996</v>
      </c>
    </row>
    <row r="30" spans="1:10" ht="37.5" customHeight="1">
      <c r="A30" s="112" t="s">
        <v>212</v>
      </c>
      <c r="B30" s="8">
        <v>3262</v>
      </c>
      <c r="C30" s="111">
        <f>[2]кап.інвестиції!C25</f>
        <v>7165.4</v>
      </c>
      <c r="D30" s="111">
        <f>[2]кап.інвестиції!D25</f>
        <v>4127.8999999999996</v>
      </c>
      <c r="E30" s="111">
        <f>F30</f>
        <v>7215.8</v>
      </c>
      <c r="F30" s="111">
        <f>[2]кап.інвестиції!F25</f>
        <v>7215.8</v>
      </c>
      <c r="G30" s="111">
        <f>[2]кап.інвестиції!G25</f>
        <v>0</v>
      </c>
      <c r="H30" s="111">
        <f>[2]кап.інвестиції!H25</f>
        <v>0</v>
      </c>
      <c r="I30" s="111">
        <f>[2]кап.інвестиції!I25</f>
        <v>3130.6</v>
      </c>
      <c r="J30" s="111">
        <f>[2]кап.інвестиції!J25</f>
        <v>4085.2</v>
      </c>
    </row>
    <row r="31" spans="1:10" ht="20.100000000000001" customHeight="1">
      <c r="A31" s="87" t="s">
        <v>213</v>
      </c>
      <c r="B31" s="46"/>
      <c r="C31" s="11"/>
      <c r="D31" s="11"/>
      <c r="E31" s="11"/>
      <c r="F31" s="11"/>
      <c r="G31" s="11"/>
      <c r="H31" s="11"/>
      <c r="I31" s="11"/>
      <c r="J31" s="11"/>
    </row>
    <row r="32" spans="1:10" ht="20.100000000000001" customHeight="1">
      <c r="A32" s="45" t="s">
        <v>214</v>
      </c>
      <c r="B32" s="46">
        <v>3270</v>
      </c>
      <c r="C32" s="109"/>
      <c r="D32" s="109"/>
      <c r="E32" s="109"/>
      <c r="F32" s="109"/>
      <c r="G32" s="109"/>
      <c r="H32" s="109"/>
      <c r="I32" s="109"/>
      <c r="J32" s="109"/>
    </row>
    <row r="33" spans="1:10" ht="20.100000000000001" customHeight="1">
      <c r="A33" s="45" t="s">
        <v>211</v>
      </c>
      <c r="B33" s="46">
        <v>3271</v>
      </c>
      <c r="C33" s="111">
        <f>C29</f>
        <v>7551.9</v>
      </c>
      <c r="D33" s="111">
        <f t="shared" ref="D33:J33" si="1">D29</f>
        <v>11167.7</v>
      </c>
      <c r="E33" s="111">
        <f t="shared" si="1"/>
        <v>21587.9</v>
      </c>
      <c r="F33" s="111">
        <f t="shared" si="1"/>
        <v>21587.9</v>
      </c>
      <c r="G33" s="111">
        <f t="shared" si="1"/>
        <v>0</v>
      </c>
      <c r="H33" s="111">
        <f t="shared" si="1"/>
        <v>115</v>
      </c>
      <c r="I33" s="111">
        <f t="shared" si="1"/>
        <v>16669.5</v>
      </c>
      <c r="J33" s="111">
        <f t="shared" si="1"/>
        <v>4803.3999999999996</v>
      </c>
    </row>
    <row r="34" spans="1:10" ht="20.100000000000001" customHeight="1">
      <c r="A34" s="45" t="s">
        <v>215</v>
      </c>
      <c r="B34" s="46">
        <v>3280</v>
      </c>
      <c r="C34" s="111"/>
      <c r="D34" s="111"/>
      <c r="E34" s="111"/>
      <c r="F34" s="111"/>
      <c r="G34" s="111"/>
      <c r="H34" s="111"/>
      <c r="I34" s="111"/>
      <c r="J34" s="111"/>
    </row>
    <row r="35" spans="1:10" ht="20.100000000000001" customHeight="1">
      <c r="A35" s="45" t="s">
        <v>216</v>
      </c>
      <c r="B35" s="46">
        <v>3290</v>
      </c>
      <c r="C35" s="111"/>
      <c r="D35" s="111"/>
      <c r="E35" s="111"/>
      <c r="F35" s="111"/>
      <c r="G35" s="111"/>
      <c r="H35" s="111"/>
      <c r="I35" s="111"/>
      <c r="J35" s="111"/>
    </row>
    <row r="36" spans="1:10" ht="38.25" customHeight="1">
      <c r="A36" s="112" t="s">
        <v>212</v>
      </c>
      <c r="B36" s="46">
        <v>3291</v>
      </c>
      <c r="C36" s="111">
        <f>C30</f>
        <v>7165.4</v>
      </c>
      <c r="D36" s="111">
        <f t="shared" ref="D36:J36" si="2">D30</f>
        <v>4127.8999999999996</v>
      </c>
      <c r="E36" s="111">
        <f t="shared" si="2"/>
        <v>7215.8</v>
      </c>
      <c r="F36" s="111">
        <f t="shared" si="2"/>
        <v>7215.8</v>
      </c>
      <c r="G36" s="111">
        <f t="shared" si="2"/>
        <v>0</v>
      </c>
      <c r="H36" s="111">
        <f t="shared" si="2"/>
        <v>0</v>
      </c>
      <c r="I36" s="111">
        <f t="shared" si="2"/>
        <v>3130.6</v>
      </c>
      <c r="J36" s="111">
        <f t="shared" si="2"/>
        <v>4085.2</v>
      </c>
    </row>
    <row r="37" spans="1:10" ht="20.100000000000001" customHeight="1">
      <c r="A37" s="45" t="s">
        <v>217</v>
      </c>
      <c r="B37" s="46">
        <v>3300</v>
      </c>
      <c r="C37" s="113"/>
      <c r="D37" s="113"/>
      <c r="E37" s="113"/>
      <c r="F37" s="111"/>
      <c r="G37" s="111"/>
      <c r="H37" s="111"/>
      <c r="I37" s="111"/>
      <c r="J37" s="111"/>
    </row>
    <row r="38" spans="1:10" ht="20.100000000000001" customHeight="1">
      <c r="A38" s="45" t="s">
        <v>218</v>
      </c>
      <c r="B38" s="46">
        <v>3310</v>
      </c>
      <c r="C38" s="113"/>
      <c r="D38" s="113"/>
      <c r="E38" s="113"/>
      <c r="F38" s="111"/>
      <c r="G38" s="111"/>
      <c r="H38" s="111"/>
      <c r="I38" s="111"/>
      <c r="J38" s="111"/>
    </row>
    <row r="39" spans="1:10" ht="20.100000000000001" customHeight="1">
      <c r="A39" s="87" t="s">
        <v>219</v>
      </c>
      <c r="B39" s="46">
        <v>3320</v>
      </c>
      <c r="C39" s="111">
        <f>C30-C36</f>
        <v>0</v>
      </c>
      <c r="D39" s="111">
        <f t="shared" ref="D39:J39" si="3">D30-D36</f>
        <v>0</v>
      </c>
      <c r="E39" s="111">
        <f t="shared" si="3"/>
        <v>0</v>
      </c>
      <c r="F39" s="111">
        <f t="shared" si="3"/>
        <v>0</v>
      </c>
      <c r="G39" s="111">
        <f t="shared" si="3"/>
        <v>0</v>
      </c>
      <c r="H39" s="111">
        <f t="shared" si="3"/>
        <v>0</v>
      </c>
      <c r="I39" s="111">
        <f t="shared" si="3"/>
        <v>0</v>
      </c>
      <c r="J39" s="111">
        <f t="shared" si="3"/>
        <v>0</v>
      </c>
    </row>
    <row r="40" spans="1:10" ht="27" customHeight="1">
      <c r="A40" s="299" t="s">
        <v>220</v>
      </c>
      <c r="B40" s="299"/>
      <c r="C40" s="299"/>
      <c r="D40" s="299"/>
      <c r="E40" s="299"/>
      <c r="F40" s="299"/>
      <c r="G40" s="299"/>
      <c r="H40" s="299"/>
      <c r="I40" s="299"/>
      <c r="J40" s="299"/>
    </row>
    <row r="41" spans="1:10" ht="20.100000000000001" customHeight="1">
      <c r="A41" s="87" t="s">
        <v>221</v>
      </c>
      <c r="B41" s="46"/>
      <c r="C41" s="110"/>
      <c r="D41" s="110"/>
      <c r="E41" s="110"/>
      <c r="F41" s="110"/>
      <c r="G41" s="110"/>
      <c r="H41" s="110"/>
      <c r="I41" s="110"/>
      <c r="J41" s="110"/>
    </row>
    <row r="42" spans="1:10" ht="20.100000000000001" customHeight="1">
      <c r="A42" s="22" t="s">
        <v>222</v>
      </c>
      <c r="B42" s="46">
        <v>3400</v>
      </c>
      <c r="C42" s="11"/>
      <c r="D42" s="11"/>
      <c r="E42" s="11"/>
      <c r="F42" s="11"/>
      <c r="G42" s="11"/>
      <c r="H42" s="11"/>
      <c r="I42" s="11"/>
      <c r="J42" s="11"/>
    </row>
    <row r="43" spans="1:10" ht="33" customHeight="1">
      <c r="A43" s="45" t="s">
        <v>223</v>
      </c>
      <c r="B43" s="6"/>
      <c r="C43" s="110"/>
      <c r="D43" s="110"/>
      <c r="E43" s="110"/>
      <c r="F43" s="110"/>
      <c r="G43" s="110"/>
      <c r="H43" s="110"/>
      <c r="I43" s="110"/>
      <c r="J43" s="110"/>
    </row>
    <row r="44" spans="1:10" ht="20.100000000000001" customHeight="1">
      <c r="A44" s="45" t="s">
        <v>224</v>
      </c>
      <c r="B44" s="46">
        <v>3410</v>
      </c>
      <c r="C44" s="11"/>
      <c r="D44" s="11"/>
      <c r="E44" s="11"/>
      <c r="F44" s="11"/>
      <c r="G44" s="11"/>
      <c r="H44" s="11"/>
      <c r="I44" s="11"/>
      <c r="J44" s="11"/>
    </row>
    <row r="45" spans="1:10" ht="20.100000000000001" customHeight="1">
      <c r="A45" s="45" t="s">
        <v>225</v>
      </c>
      <c r="B45" s="8">
        <v>3420</v>
      </c>
      <c r="C45" s="11"/>
      <c r="D45" s="11"/>
      <c r="E45" s="11"/>
      <c r="F45" s="11"/>
      <c r="G45" s="11"/>
      <c r="H45" s="11"/>
      <c r="I45" s="11"/>
      <c r="J45" s="11"/>
    </row>
    <row r="46" spans="1:10" ht="20.100000000000001" customHeight="1">
      <c r="A46" s="45" t="s">
        <v>226</v>
      </c>
      <c r="B46" s="46">
        <v>3430</v>
      </c>
      <c r="C46" s="11"/>
      <c r="D46" s="11"/>
      <c r="E46" s="11"/>
      <c r="F46" s="11"/>
      <c r="G46" s="11"/>
      <c r="H46" s="11"/>
      <c r="I46" s="11"/>
      <c r="J46" s="11"/>
    </row>
    <row r="47" spans="1:10" ht="31.5" customHeight="1">
      <c r="A47" s="45" t="s">
        <v>227</v>
      </c>
      <c r="B47" s="46"/>
      <c r="C47" s="110"/>
      <c r="D47" s="110"/>
      <c r="E47" s="110"/>
      <c r="F47" s="110"/>
      <c r="G47" s="110"/>
      <c r="H47" s="110"/>
      <c r="I47" s="110"/>
      <c r="J47" s="110"/>
    </row>
    <row r="48" spans="1:10" ht="20.100000000000001" customHeight="1">
      <c r="A48" s="45" t="s">
        <v>224</v>
      </c>
      <c r="B48" s="8">
        <v>3440</v>
      </c>
      <c r="C48" s="11"/>
      <c r="D48" s="11"/>
      <c r="E48" s="11"/>
      <c r="F48" s="11"/>
      <c r="G48" s="11"/>
      <c r="H48" s="11"/>
      <c r="I48" s="11"/>
      <c r="J48" s="11"/>
    </row>
    <row r="49" spans="1:10" ht="20.100000000000001" customHeight="1">
      <c r="A49" s="45" t="s">
        <v>225</v>
      </c>
      <c r="B49" s="8">
        <v>3450</v>
      </c>
      <c r="C49" s="11"/>
      <c r="D49" s="11"/>
      <c r="E49" s="11"/>
      <c r="F49" s="11"/>
      <c r="G49" s="11"/>
      <c r="H49" s="11"/>
      <c r="I49" s="11"/>
      <c r="J49" s="11"/>
    </row>
    <row r="50" spans="1:10" ht="20.100000000000001" customHeight="1">
      <c r="A50" s="45" t="s">
        <v>226</v>
      </c>
      <c r="B50" s="8">
        <v>3460</v>
      </c>
      <c r="C50" s="11"/>
      <c r="D50" s="11"/>
      <c r="E50" s="11"/>
      <c r="F50" s="11"/>
      <c r="G50" s="11"/>
      <c r="H50" s="11"/>
      <c r="I50" s="11"/>
      <c r="J50" s="11"/>
    </row>
    <row r="51" spans="1:10" ht="20.100000000000001" customHeight="1">
      <c r="A51" s="45" t="s">
        <v>228</v>
      </c>
      <c r="B51" s="8">
        <v>3470</v>
      </c>
      <c r="C51" s="11"/>
      <c r="D51" s="11"/>
      <c r="E51" s="11"/>
      <c r="F51" s="11"/>
      <c r="G51" s="11"/>
      <c r="H51" s="11"/>
      <c r="I51" s="11"/>
      <c r="J51" s="11"/>
    </row>
    <row r="52" spans="1:10" ht="20.100000000000001" customHeight="1">
      <c r="A52" s="45" t="s">
        <v>229</v>
      </c>
      <c r="B52" s="8">
        <v>3480</v>
      </c>
      <c r="C52" s="11"/>
      <c r="D52" s="11"/>
      <c r="E52" s="11"/>
      <c r="F52" s="11"/>
      <c r="G52" s="11"/>
      <c r="H52" s="11"/>
      <c r="I52" s="11"/>
      <c r="J52" s="11"/>
    </row>
    <row r="53" spans="1:10" ht="20.100000000000001" customHeight="1">
      <c r="A53" s="87" t="s">
        <v>213</v>
      </c>
      <c r="B53" s="46"/>
      <c r="C53" s="110"/>
      <c r="D53" s="110"/>
      <c r="E53" s="110"/>
      <c r="F53" s="110"/>
      <c r="G53" s="110"/>
      <c r="H53" s="110"/>
      <c r="I53" s="110"/>
      <c r="J53" s="110"/>
    </row>
    <row r="54" spans="1:10" ht="39.75" customHeight="1">
      <c r="A54" s="45" t="s">
        <v>230</v>
      </c>
      <c r="B54" s="46">
        <v>3490</v>
      </c>
      <c r="C54" s="11"/>
      <c r="D54" s="11"/>
      <c r="E54" s="11"/>
      <c r="F54" s="11"/>
      <c r="G54" s="11"/>
      <c r="H54" s="11"/>
      <c r="I54" s="11"/>
      <c r="J54" s="11"/>
    </row>
    <row r="55" spans="1:10" ht="20.100000000000001" customHeight="1">
      <c r="A55" s="45" t="s">
        <v>231</v>
      </c>
      <c r="B55" s="46">
        <v>3500</v>
      </c>
      <c r="C55" s="11"/>
      <c r="D55" s="11"/>
      <c r="E55" s="11"/>
      <c r="F55" s="11"/>
      <c r="G55" s="11"/>
      <c r="H55" s="11"/>
      <c r="I55" s="11"/>
      <c r="J55" s="11"/>
    </row>
    <row r="56" spans="1:10" ht="32.25" customHeight="1">
      <c r="A56" s="45" t="s">
        <v>232</v>
      </c>
      <c r="B56" s="46"/>
      <c r="C56" s="110"/>
      <c r="D56" s="110"/>
      <c r="E56" s="110"/>
      <c r="F56" s="110"/>
      <c r="G56" s="110"/>
      <c r="H56" s="110"/>
      <c r="I56" s="110"/>
      <c r="J56" s="110"/>
    </row>
    <row r="57" spans="1:10" ht="20.100000000000001" customHeight="1">
      <c r="A57" s="45" t="s">
        <v>224</v>
      </c>
      <c r="B57" s="8">
        <v>3510</v>
      </c>
      <c r="C57" s="11"/>
      <c r="D57" s="11"/>
      <c r="E57" s="11"/>
      <c r="F57" s="11"/>
      <c r="G57" s="11"/>
      <c r="H57" s="11"/>
      <c r="I57" s="11"/>
      <c r="J57" s="11"/>
    </row>
    <row r="58" spans="1:10" ht="20.100000000000001" customHeight="1">
      <c r="A58" s="45" t="s">
        <v>225</v>
      </c>
      <c r="B58" s="8">
        <v>3520</v>
      </c>
      <c r="C58" s="11"/>
      <c r="D58" s="11"/>
      <c r="E58" s="11"/>
      <c r="F58" s="11"/>
      <c r="G58" s="11"/>
      <c r="H58" s="11"/>
      <c r="I58" s="11"/>
      <c r="J58" s="11"/>
    </row>
    <row r="59" spans="1:10" ht="20.100000000000001" customHeight="1">
      <c r="A59" s="45" t="s">
        <v>226</v>
      </c>
      <c r="B59" s="8">
        <v>3530</v>
      </c>
      <c r="C59" s="11"/>
      <c r="D59" s="11"/>
      <c r="E59" s="11"/>
      <c r="F59" s="11"/>
      <c r="G59" s="11"/>
      <c r="H59" s="11"/>
      <c r="I59" s="11"/>
      <c r="J59" s="11"/>
    </row>
    <row r="60" spans="1:10" ht="33" customHeight="1">
      <c r="A60" s="45" t="s">
        <v>233</v>
      </c>
      <c r="B60" s="46"/>
      <c r="C60" s="110"/>
      <c r="D60" s="110"/>
      <c r="E60" s="110"/>
      <c r="F60" s="110"/>
      <c r="G60" s="110"/>
      <c r="H60" s="110"/>
      <c r="I60" s="110"/>
      <c r="J60" s="110"/>
    </row>
    <row r="61" spans="1:10" ht="20.100000000000001" customHeight="1">
      <c r="A61" s="45" t="s">
        <v>224</v>
      </c>
      <c r="B61" s="8">
        <v>3540</v>
      </c>
      <c r="C61" s="11"/>
      <c r="D61" s="11"/>
      <c r="E61" s="11"/>
      <c r="F61" s="11"/>
      <c r="G61" s="11"/>
      <c r="H61" s="11"/>
      <c r="I61" s="11"/>
      <c r="J61" s="11"/>
    </row>
    <row r="62" spans="1:10" ht="20.100000000000001" customHeight="1">
      <c r="A62" s="45" t="s">
        <v>225</v>
      </c>
      <c r="B62" s="8">
        <v>3550</v>
      </c>
      <c r="C62" s="11"/>
      <c r="D62" s="11"/>
      <c r="E62" s="11"/>
      <c r="F62" s="11"/>
      <c r="G62" s="11"/>
      <c r="H62" s="11"/>
      <c r="I62" s="11"/>
      <c r="J62" s="11"/>
    </row>
    <row r="63" spans="1:10" ht="20.100000000000001" customHeight="1">
      <c r="A63" s="45" t="s">
        <v>226</v>
      </c>
      <c r="B63" s="8">
        <v>3560</v>
      </c>
      <c r="C63" s="11"/>
      <c r="D63" s="11"/>
      <c r="E63" s="11"/>
      <c r="F63" s="11"/>
      <c r="G63" s="11"/>
      <c r="H63" s="11"/>
      <c r="I63" s="11"/>
      <c r="J63" s="11"/>
    </row>
    <row r="64" spans="1:10" ht="20.100000000000001" customHeight="1">
      <c r="A64" s="45" t="s">
        <v>218</v>
      </c>
      <c r="B64" s="8">
        <v>3570</v>
      </c>
      <c r="C64" s="11"/>
      <c r="D64" s="11"/>
      <c r="E64" s="11"/>
      <c r="F64" s="11"/>
      <c r="G64" s="11"/>
      <c r="H64" s="11"/>
      <c r="I64" s="11"/>
      <c r="J64" s="11"/>
    </row>
    <row r="65" spans="1:10" ht="20.100000000000001" customHeight="1">
      <c r="A65" s="87" t="s">
        <v>234</v>
      </c>
      <c r="B65" s="8">
        <v>3580</v>
      </c>
      <c r="C65" s="11">
        <f>C49-C62</f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1:10" s="114" customFormat="1" ht="20.100000000000001" customHeight="1">
      <c r="A66" s="45" t="s">
        <v>235</v>
      </c>
      <c r="B66" s="8"/>
      <c r="C66" s="110"/>
      <c r="D66" s="110"/>
      <c r="E66" s="110"/>
      <c r="F66" s="110"/>
      <c r="G66" s="110"/>
      <c r="H66" s="110"/>
      <c r="I66" s="110"/>
      <c r="J66" s="110"/>
    </row>
    <row r="67" spans="1:10" s="116" customFormat="1" ht="20.100000000000001" customHeight="1">
      <c r="A67" s="48" t="s">
        <v>236</v>
      </c>
      <c r="B67" s="115">
        <v>3600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</row>
    <row r="68" spans="1:10" s="114" customFormat="1" ht="20.100000000000001" customHeight="1">
      <c r="A68" s="21" t="s">
        <v>46</v>
      </c>
      <c r="B68" s="8">
        <v>3610</v>
      </c>
      <c r="C68" s="117"/>
      <c r="D68" s="117"/>
      <c r="E68" s="117"/>
      <c r="F68" s="117"/>
      <c r="G68" s="117"/>
      <c r="H68" s="117"/>
      <c r="I68" s="117"/>
      <c r="J68" s="117"/>
    </row>
    <row r="69" spans="1:10" s="116" customFormat="1" ht="20.100000000000001" customHeight="1">
      <c r="A69" s="48" t="s">
        <v>237</v>
      </c>
      <c r="B69" s="115">
        <v>3620</v>
      </c>
      <c r="C69" s="50">
        <f>C70+C67+C68</f>
        <v>0.5</v>
      </c>
      <c r="D69" s="50">
        <f>D70+D67+D68</f>
        <v>-511</v>
      </c>
      <c r="E69" s="50">
        <f t="shared" ref="E69:J69" si="4">E70+E67+E68</f>
        <v>9.9999999998544808E-2</v>
      </c>
      <c r="F69" s="50">
        <f t="shared" si="4"/>
        <v>0.20000000000436557</v>
      </c>
      <c r="G69" s="50">
        <f t="shared" si="4"/>
        <v>-51.099999999999909</v>
      </c>
      <c r="H69" s="50">
        <f t="shared" si="4"/>
        <v>-2404.8000000000011</v>
      </c>
      <c r="I69" s="50">
        <f t="shared" si="4"/>
        <v>731.60000000000036</v>
      </c>
      <c r="J69" s="50">
        <f t="shared" si="4"/>
        <v>1724.4000000000015</v>
      </c>
    </row>
    <row r="70" spans="1:10" s="114" customFormat="1" ht="24" customHeight="1">
      <c r="A70" s="33" t="s">
        <v>238</v>
      </c>
      <c r="B70" s="13">
        <v>3630</v>
      </c>
      <c r="C70" s="14">
        <f t="shared" ref="C70:J70" si="5">C18+C39+C65</f>
        <v>0.5</v>
      </c>
      <c r="D70" s="14">
        <f>D18+D39+D65</f>
        <v>-511</v>
      </c>
      <c r="E70" s="14">
        <f t="shared" si="5"/>
        <v>9.9999999998544808E-2</v>
      </c>
      <c r="F70" s="14">
        <f t="shared" si="5"/>
        <v>0.20000000000436557</v>
      </c>
      <c r="G70" s="14">
        <f t="shared" si="5"/>
        <v>-51.099999999999909</v>
      </c>
      <c r="H70" s="14">
        <f t="shared" si="5"/>
        <v>-2404.8000000000011</v>
      </c>
      <c r="I70" s="14">
        <f>I18+I39+I65</f>
        <v>731.60000000000036</v>
      </c>
      <c r="J70" s="14">
        <f t="shared" si="5"/>
        <v>1724.4000000000015</v>
      </c>
    </row>
    <row r="71" spans="1:10" s="114" customFormat="1" ht="20.100000000000001" customHeight="1">
      <c r="A71" s="31"/>
      <c r="B71" s="118"/>
      <c r="C71" s="119"/>
      <c r="D71" s="119"/>
      <c r="E71" s="119"/>
      <c r="F71" s="120"/>
      <c r="G71" s="121"/>
      <c r="H71" s="121"/>
      <c r="I71" s="121"/>
      <c r="J71" s="121"/>
    </row>
    <row r="72" spans="1:10" s="1" customFormat="1" ht="20.100000000000001" customHeight="1">
      <c r="A72" s="28" t="s">
        <v>50</v>
      </c>
      <c r="B72" s="29"/>
      <c r="C72" s="272" t="s">
        <v>51</v>
      </c>
      <c r="D72" s="272"/>
      <c r="E72" s="272"/>
      <c r="F72" s="273"/>
      <c r="G72" s="30"/>
      <c r="H72" s="270" t="s">
        <v>52</v>
      </c>
      <c r="I72" s="270"/>
      <c r="J72" s="270"/>
    </row>
    <row r="73" spans="1:10" ht="20.100000000000001" customHeight="1">
      <c r="A73" s="4" t="s">
        <v>239</v>
      </c>
      <c r="B73" s="1"/>
      <c r="C73" s="274" t="s">
        <v>54</v>
      </c>
      <c r="D73" s="274"/>
      <c r="E73" s="274"/>
      <c r="F73" s="274"/>
      <c r="G73" s="5"/>
      <c r="H73" s="291" t="s">
        <v>55</v>
      </c>
      <c r="I73" s="291"/>
      <c r="J73" s="291"/>
    </row>
    <row r="74" spans="1:10">
      <c r="C74" s="6"/>
      <c r="D74" s="6"/>
      <c r="E74" s="6"/>
    </row>
    <row r="75" spans="1:10">
      <c r="C75" s="6"/>
      <c r="D75" s="6"/>
      <c r="E75" s="6"/>
    </row>
    <row r="76" spans="1:10">
      <c r="C76" s="6"/>
      <c r="D76" s="6"/>
      <c r="E76" s="6"/>
    </row>
    <row r="77" spans="1:10">
      <c r="C77" s="6"/>
      <c r="D77" s="6"/>
      <c r="E77" s="6"/>
    </row>
    <row r="78" spans="1:10">
      <c r="C78" s="6"/>
      <c r="D78" s="6"/>
      <c r="E78" s="6"/>
    </row>
    <row r="79" spans="1:10">
      <c r="C79" s="6"/>
      <c r="D79" s="6"/>
      <c r="E79" s="6"/>
    </row>
    <row r="80" spans="1:10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</sheetData>
  <mergeCells count="15">
    <mergeCell ref="C73:F73"/>
    <mergeCell ref="H73:J73"/>
    <mergeCell ref="A1:J1"/>
    <mergeCell ref="A3:A4"/>
    <mergeCell ref="B3:B4"/>
    <mergeCell ref="C3:C4"/>
    <mergeCell ref="D3:D4"/>
    <mergeCell ref="E3:E4"/>
    <mergeCell ref="F3:F4"/>
    <mergeCell ref="G3:J3"/>
    <mergeCell ref="A6:J6"/>
    <mergeCell ref="A19:J19"/>
    <mergeCell ref="A40:J40"/>
    <mergeCell ref="C72:F72"/>
    <mergeCell ref="H72:J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sqref="A1:XFD1048576"/>
    </sheetView>
  </sheetViews>
  <sheetFormatPr defaultRowHeight="18.75" outlineLevelRow="1"/>
  <cols>
    <col min="1" max="1" width="62.85546875" style="1" customWidth="1"/>
    <col min="2" max="2" width="10.42578125" style="2" customWidth="1"/>
    <col min="3" max="3" width="15.140625" style="2" customWidth="1"/>
    <col min="4" max="4" width="16" style="2" customWidth="1"/>
    <col min="5" max="5" width="16.42578125" style="2" customWidth="1"/>
    <col min="6" max="6" width="16.42578125" style="1" customWidth="1"/>
    <col min="7" max="7" width="13.85546875" style="1" customWidth="1"/>
    <col min="8" max="8" width="14.140625" style="1" customWidth="1"/>
    <col min="9" max="9" width="13.7109375" style="1" customWidth="1"/>
    <col min="10" max="10" width="14.140625" style="1" customWidth="1"/>
    <col min="11" max="11" width="9.5703125" style="1" customWidth="1"/>
    <col min="12" max="12" width="14.42578125" style="1" customWidth="1"/>
    <col min="13" max="16384" width="9.140625" style="1"/>
  </cols>
  <sheetData>
    <row r="1" spans="1:17">
      <c r="A1" s="268" t="s">
        <v>240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7">
      <c r="A2" s="304"/>
      <c r="B2" s="304"/>
      <c r="C2" s="304"/>
      <c r="D2" s="304"/>
      <c r="E2" s="304"/>
      <c r="F2" s="304"/>
      <c r="G2" s="304"/>
      <c r="H2" s="304"/>
      <c r="I2" s="304"/>
      <c r="J2" s="304"/>
    </row>
    <row r="3" spans="1:17" ht="43.5" customHeight="1">
      <c r="A3" s="282" t="s">
        <v>6</v>
      </c>
      <c r="B3" s="275" t="s">
        <v>7</v>
      </c>
      <c r="C3" s="283" t="s">
        <v>241</v>
      </c>
      <c r="D3" s="283" t="s">
        <v>9</v>
      </c>
      <c r="E3" s="288" t="s">
        <v>10</v>
      </c>
      <c r="F3" s="283" t="s">
        <v>11</v>
      </c>
      <c r="G3" s="275" t="s">
        <v>12</v>
      </c>
      <c r="H3" s="275"/>
      <c r="I3" s="275"/>
      <c r="J3" s="275"/>
    </row>
    <row r="4" spans="1:17" ht="56.25" customHeight="1">
      <c r="A4" s="282"/>
      <c r="B4" s="275"/>
      <c r="C4" s="284"/>
      <c r="D4" s="285"/>
      <c r="E4" s="289"/>
      <c r="F4" s="298"/>
      <c r="G4" s="7" t="s">
        <v>13</v>
      </c>
      <c r="H4" s="7" t="s">
        <v>14</v>
      </c>
      <c r="I4" s="7" t="s">
        <v>15</v>
      </c>
      <c r="J4" s="7" t="s">
        <v>16</v>
      </c>
    </row>
    <row r="5" spans="1:17" ht="18" customHeigh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7" s="24" customFormat="1" ht="42.75" customHeight="1">
      <c r="A6" s="48" t="s">
        <v>242</v>
      </c>
      <c r="B6" s="123">
        <v>4000</v>
      </c>
      <c r="C6" s="124">
        <f>C7+C8+C23+C24+C25</f>
        <v>14717.3</v>
      </c>
      <c r="D6" s="124">
        <f>D7+D8+D23+D24+D25</f>
        <v>15295.6</v>
      </c>
      <c r="E6" s="124">
        <f>E7+E8+E23+E24+E25</f>
        <v>30957.899999999998</v>
      </c>
      <c r="F6" s="124">
        <f>G6+H6+I6+J6</f>
        <v>28803.699999999997</v>
      </c>
      <c r="G6" s="124">
        <f>G8+G25</f>
        <v>0</v>
      </c>
      <c r="H6" s="124">
        <f>H8+H25</f>
        <v>115</v>
      </c>
      <c r="I6" s="124">
        <f>I8+I25</f>
        <v>19800.099999999999</v>
      </c>
      <c r="J6" s="124">
        <f>J8+J25</f>
        <v>8888.5999999999985</v>
      </c>
    </row>
    <row r="7" spans="1:17" ht="20.100000000000001" customHeight="1">
      <c r="A7" s="125" t="s">
        <v>243</v>
      </c>
      <c r="B7" s="126" t="s">
        <v>244</v>
      </c>
      <c r="C7" s="127"/>
      <c r="D7" s="127"/>
      <c r="E7" s="127"/>
      <c r="F7" s="42">
        <f t="shared" ref="F7:F31" si="0">G7+H7+I7+J7</f>
        <v>0</v>
      </c>
      <c r="G7" s="128"/>
      <c r="H7" s="129"/>
      <c r="I7" s="129"/>
      <c r="J7" s="129"/>
    </row>
    <row r="8" spans="1:17" ht="20.100000000000001" customHeight="1">
      <c r="A8" s="125" t="s">
        <v>211</v>
      </c>
      <c r="B8" s="130">
        <v>4020</v>
      </c>
      <c r="C8" s="127">
        <v>7551.9</v>
      </c>
      <c r="D8" s="127">
        <f>D9+D12+D13+D14+D15+D16+D17+D18+D19+D20</f>
        <v>11167.7</v>
      </c>
      <c r="E8" s="127">
        <f>E9+E10+E11+E12</f>
        <v>23742.1</v>
      </c>
      <c r="F8" s="42">
        <f t="shared" si="0"/>
        <v>21587.9</v>
      </c>
      <c r="G8" s="128">
        <f>G9+G10+G11+G12</f>
        <v>0</v>
      </c>
      <c r="H8" s="128">
        <f>H9+H10+H11+H12</f>
        <v>115</v>
      </c>
      <c r="I8" s="128">
        <f>I9+I10+I11+I12</f>
        <v>16669.5</v>
      </c>
      <c r="J8" s="128">
        <f>J9+J10+J11+J12</f>
        <v>4803.3999999999996</v>
      </c>
      <c r="Q8" s="106"/>
    </row>
    <row r="9" spans="1:17" ht="20.100000000000001" customHeight="1">
      <c r="A9" s="131" t="s">
        <v>245</v>
      </c>
      <c r="B9" s="132" t="s">
        <v>246</v>
      </c>
      <c r="C9" s="51">
        <v>7377.8</v>
      </c>
      <c r="D9" s="51">
        <f>11094.1</f>
        <v>11094.1</v>
      </c>
      <c r="E9" s="51">
        <v>23122.1</v>
      </c>
      <c r="F9" s="51">
        <f t="shared" si="0"/>
        <v>20967.900000000001</v>
      </c>
      <c r="G9" s="39">
        <v>0</v>
      </c>
      <c r="H9" s="11">
        <v>115</v>
      </c>
      <c r="I9" s="11">
        <v>16049.5</v>
      </c>
      <c r="J9" s="11">
        <f>3970.6+832.8</f>
        <v>4803.3999999999996</v>
      </c>
      <c r="Q9" s="106"/>
    </row>
    <row r="10" spans="1:17" ht="20.100000000000001" customHeight="1">
      <c r="A10" s="131" t="s">
        <v>247</v>
      </c>
      <c r="B10" s="132" t="s">
        <v>248</v>
      </c>
      <c r="C10" s="51">
        <v>174.1</v>
      </c>
      <c r="D10" s="51">
        <v>0</v>
      </c>
      <c r="E10" s="51">
        <v>0</v>
      </c>
      <c r="F10" s="51">
        <f>G10+H10+I10+J10</f>
        <v>0</v>
      </c>
      <c r="G10" s="39">
        <v>0</v>
      </c>
      <c r="H10" s="11">
        <v>0</v>
      </c>
      <c r="I10" s="11">
        <v>0</v>
      </c>
      <c r="J10" s="11">
        <v>0</v>
      </c>
      <c r="Q10" s="106"/>
    </row>
    <row r="11" spans="1:17" ht="20.100000000000001" customHeight="1">
      <c r="A11" s="131" t="s">
        <v>249</v>
      </c>
      <c r="B11" s="132" t="s">
        <v>250</v>
      </c>
      <c r="C11" s="51">
        <v>0</v>
      </c>
      <c r="D11" s="51">
        <v>0</v>
      </c>
      <c r="E11" s="51">
        <v>500</v>
      </c>
      <c r="F11" s="51">
        <f>G11+H11+I11+J11</f>
        <v>500</v>
      </c>
      <c r="G11" s="39">
        <v>0</v>
      </c>
      <c r="H11" s="11">
        <v>0</v>
      </c>
      <c r="I11" s="11">
        <v>500</v>
      </c>
      <c r="J11" s="11">
        <v>0</v>
      </c>
      <c r="L11" s="133"/>
      <c r="Q11" s="106"/>
    </row>
    <row r="12" spans="1:17" ht="20.100000000000001" customHeight="1">
      <c r="A12" s="131" t="s">
        <v>251</v>
      </c>
      <c r="B12" s="132" t="s">
        <v>252</v>
      </c>
      <c r="C12" s="51">
        <v>0</v>
      </c>
      <c r="D12" s="51">
        <v>73.599999999999994</v>
      </c>
      <c r="E12" s="51">
        <v>120</v>
      </c>
      <c r="F12" s="51">
        <f>G12+H12+I12+J12</f>
        <v>120</v>
      </c>
      <c r="G12" s="39">
        <v>0</v>
      </c>
      <c r="H12" s="11">
        <v>0</v>
      </c>
      <c r="I12" s="11">
        <v>120</v>
      </c>
      <c r="J12" s="11">
        <v>0</v>
      </c>
      <c r="Q12" s="106"/>
    </row>
    <row r="13" spans="1:17" ht="20.100000000000001" hidden="1" customHeight="1" outlineLevel="1">
      <c r="A13" s="131" t="s">
        <v>253</v>
      </c>
      <c r="B13" s="134">
        <v>4023</v>
      </c>
      <c r="C13" s="51"/>
      <c r="D13" s="51"/>
      <c r="E13" s="51">
        <v>0</v>
      </c>
      <c r="F13" s="51">
        <f t="shared" ref="F13:F22" si="1">G13+H13+I13+J13</f>
        <v>0</v>
      </c>
      <c r="G13" s="39">
        <v>0</v>
      </c>
      <c r="H13" s="11">
        <v>0</v>
      </c>
      <c r="I13" s="11">
        <v>0</v>
      </c>
      <c r="J13" s="11">
        <v>0</v>
      </c>
      <c r="Q13" s="106"/>
    </row>
    <row r="14" spans="1:17" ht="20.100000000000001" hidden="1" customHeight="1" outlineLevel="1">
      <c r="A14" s="131" t="s">
        <v>254</v>
      </c>
      <c r="B14" s="134">
        <v>4024</v>
      </c>
      <c r="C14" s="51"/>
      <c r="D14" s="51"/>
      <c r="E14" s="51"/>
      <c r="F14" s="51">
        <f t="shared" si="1"/>
        <v>0</v>
      </c>
      <c r="G14" s="39">
        <v>0</v>
      </c>
      <c r="H14" s="11">
        <v>0</v>
      </c>
      <c r="I14" s="11">
        <v>0</v>
      </c>
      <c r="J14" s="11">
        <v>0</v>
      </c>
      <c r="Q14" s="106"/>
    </row>
    <row r="15" spans="1:17" ht="20.100000000000001" hidden="1" customHeight="1" outlineLevel="1">
      <c r="A15" s="131" t="s">
        <v>255</v>
      </c>
      <c r="B15" s="134">
        <v>4025</v>
      </c>
      <c r="C15" s="51"/>
      <c r="D15" s="51"/>
      <c r="E15" s="51"/>
      <c r="F15" s="51">
        <f t="shared" si="1"/>
        <v>0</v>
      </c>
      <c r="G15" s="39">
        <v>0</v>
      </c>
      <c r="H15" s="11">
        <v>0</v>
      </c>
      <c r="I15" s="11">
        <v>0</v>
      </c>
      <c r="J15" s="11">
        <v>0</v>
      </c>
      <c r="Q15" s="106"/>
    </row>
    <row r="16" spans="1:17" ht="20.100000000000001" hidden="1" customHeight="1" outlineLevel="1">
      <c r="A16" s="135" t="s">
        <v>256</v>
      </c>
      <c r="B16" s="136">
        <v>4026</v>
      </c>
      <c r="C16" s="137"/>
      <c r="D16" s="137"/>
      <c r="E16" s="137"/>
      <c r="F16" s="51">
        <f t="shared" si="1"/>
        <v>0</v>
      </c>
      <c r="G16" s="138">
        <v>0</v>
      </c>
      <c r="H16" s="139">
        <v>0</v>
      </c>
      <c r="I16" s="139">
        <v>0</v>
      </c>
      <c r="J16" s="139">
        <v>0</v>
      </c>
      <c r="Q16" s="106"/>
    </row>
    <row r="17" spans="1:17" ht="20.100000000000001" hidden="1" customHeight="1" outlineLevel="1">
      <c r="A17" s="131" t="s">
        <v>257</v>
      </c>
      <c r="B17" s="134">
        <v>4027</v>
      </c>
      <c r="C17" s="51"/>
      <c r="D17" s="51"/>
      <c r="E17" s="51"/>
      <c r="F17" s="51">
        <f t="shared" si="1"/>
        <v>0</v>
      </c>
      <c r="G17" s="39"/>
      <c r="H17" s="11"/>
      <c r="I17" s="11"/>
      <c r="J17" s="11"/>
      <c r="Q17" s="106"/>
    </row>
    <row r="18" spans="1:17" ht="20.100000000000001" hidden="1" customHeight="1" outlineLevel="1">
      <c r="A18" s="131" t="s">
        <v>258</v>
      </c>
      <c r="B18" s="134">
        <v>4028</v>
      </c>
      <c r="C18" s="51"/>
      <c r="D18" s="51"/>
      <c r="E18" s="51"/>
      <c r="F18" s="51">
        <f t="shared" si="1"/>
        <v>0</v>
      </c>
      <c r="G18" s="39"/>
      <c r="H18" s="11"/>
      <c r="I18" s="11"/>
      <c r="J18" s="11"/>
      <c r="Q18" s="106"/>
    </row>
    <row r="19" spans="1:17" ht="20.100000000000001" hidden="1" customHeight="1" outlineLevel="1">
      <c r="A19" s="131" t="s">
        <v>259</v>
      </c>
      <c r="B19" s="134">
        <v>4029</v>
      </c>
      <c r="C19" s="51"/>
      <c r="D19" s="51"/>
      <c r="E19" s="51"/>
      <c r="F19" s="51">
        <f t="shared" si="1"/>
        <v>0</v>
      </c>
      <c r="G19" s="39"/>
      <c r="H19" s="11"/>
      <c r="I19" s="11"/>
      <c r="J19" s="11"/>
      <c r="Q19" s="106"/>
    </row>
    <row r="20" spans="1:17" ht="20.100000000000001" hidden="1" customHeight="1" outlineLevel="1">
      <c r="A20" s="109" t="s">
        <v>260</v>
      </c>
      <c r="B20" s="109"/>
      <c r="C20" s="109"/>
      <c r="D20" s="57"/>
      <c r="E20" s="8"/>
      <c r="F20" s="51">
        <f t="shared" si="1"/>
        <v>0</v>
      </c>
      <c r="G20" s="140"/>
      <c r="H20" s="109"/>
      <c r="I20" s="109"/>
      <c r="J20" s="109"/>
      <c r="Q20" s="106"/>
    </row>
    <row r="21" spans="1:17" ht="19.5" customHeight="1" collapsed="1">
      <c r="A21" s="109" t="s">
        <v>261</v>
      </c>
      <c r="B21" s="109" t="s">
        <v>262</v>
      </c>
      <c r="C21" s="57">
        <v>0</v>
      </c>
      <c r="D21" s="57">
        <v>52</v>
      </c>
      <c r="E21" s="57">
        <v>0</v>
      </c>
      <c r="F21" s="141">
        <f t="shared" si="1"/>
        <v>0</v>
      </c>
      <c r="G21" s="142">
        <v>0</v>
      </c>
      <c r="H21" s="57">
        <v>0</v>
      </c>
      <c r="I21" s="57">
        <v>0</v>
      </c>
      <c r="J21" s="57">
        <v>0</v>
      </c>
      <c r="P21" s="106"/>
    </row>
    <row r="22" spans="1:17" ht="20.100000000000001" customHeight="1">
      <c r="A22" s="109" t="s">
        <v>263</v>
      </c>
      <c r="B22" s="109" t="s">
        <v>264</v>
      </c>
      <c r="C22" s="57">
        <v>0</v>
      </c>
      <c r="D22" s="57">
        <v>110</v>
      </c>
      <c r="E22" s="57">
        <v>0</v>
      </c>
      <c r="F22" s="141">
        <f t="shared" si="1"/>
        <v>0</v>
      </c>
      <c r="G22" s="142">
        <v>0</v>
      </c>
      <c r="H22" s="57">
        <v>0</v>
      </c>
      <c r="I22" s="57">
        <v>0</v>
      </c>
      <c r="J22" s="57">
        <v>0</v>
      </c>
    </row>
    <row r="23" spans="1:17" ht="41.25" customHeight="1">
      <c r="A23" s="125" t="s">
        <v>265</v>
      </c>
      <c r="B23" s="126">
        <v>4030</v>
      </c>
      <c r="C23" s="127">
        <v>0</v>
      </c>
      <c r="D23" s="127">
        <v>0</v>
      </c>
      <c r="E23" s="127">
        <v>0</v>
      </c>
      <c r="F23" s="42">
        <f t="shared" si="0"/>
        <v>0</v>
      </c>
      <c r="G23" s="128">
        <v>0</v>
      </c>
      <c r="H23" s="128">
        <v>0</v>
      </c>
      <c r="I23" s="128">
        <v>0</v>
      </c>
      <c r="J23" s="128">
        <v>0</v>
      </c>
    </row>
    <row r="24" spans="1:17" ht="36" customHeight="1">
      <c r="A24" s="125" t="s">
        <v>266</v>
      </c>
      <c r="B24" s="130">
        <v>4040</v>
      </c>
      <c r="C24" s="127">
        <v>0</v>
      </c>
      <c r="D24" s="127">
        <v>0</v>
      </c>
      <c r="E24" s="127">
        <v>0</v>
      </c>
      <c r="F24" s="42">
        <f t="shared" si="0"/>
        <v>0</v>
      </c>
      <c r="G24" s="128">
        <v>0</v>
      </c>
      <c r="H24" s="128">
        <v>0</v>
      </c>
      <c r="I24" s="128">
        <v>0</v>
      </c>
      <c r="J24" s="128">
        <v>0</v>
      </c>
    </row>
    <row r="25" spans="1:17" ht="36.75" customHeight="1" outlineLevel="1">
      <c r="A25" s="125" t="s">
        <v>212</v>
      </c>
      <c r="B25" s="126">
        <v>4050</v>
      </c>
      <c r="C25" s="127">
        <f>C26+C27+C28+C37</f>
        <v>7165.4000000000005</v>
      </c>
      <c r="D25" s="127">
        <f>D26+D27+D28+D37</f>
        <v>4127.8999999999996</v>
      </c>
      <c r="E25" s="129">
        <f>E26+E27+E28+E29+E30+E31+E32+E33+E34+E35+E36+E37</f>
        <v>7215.7999999999993</v>
      </c>
      <c r="F25" s="42">
        <f t="shared" si="0"/>
        <v>7215.8</v>
      </c>
      <c r="G25" s="128">
        <f>G26+G27+G28+G29+G30+G31+G33++G32+G34+G35+G36+G37</f>
        <v>0</v>
      </c>
      <c r="H25" s="128">
        <f>H26+H27+H28+H29+H30+H31+H33++H32+H34+H35+H36+H37</f>
        <v>0</v>
      </c>
      <c r="I25" s="128">
        <f>I26+I27+I28+I29+I30+I31+I33++I32+I34+I35+I36+I37</f>
        <v>3130.6000000000004</v>
      </c>
      <c r="J25" s="128">
        <f>J26+J27+J28+J29+J30+J31+J33++J32+J34+J35+J36+J37</f>
        <v>4085.2</v>
      </c>
    </row>
    <row r="26" spans="1:17" ht="27.75" customHeight="1" outlineLevel="1">
      <c r="A26" s="143" t="s">
        <v>267</v>
      </c>
      <c r="B26" s="132" t="s">
        <v>268</v>
      </c>
      <c r="C26" s="51">
        <v>214.6</v>
      </c>
      <c r="D26" s="51">
        <v>0</v>
      </c>
      <c r="E26" s="51">
        <v>0</v>
      </c>
      <c r="F26" s="42">
        <f t="shared" si="0"/>
        <v>0</v>
      </c>
      <c r="G26" s="39">
        <v>0</v>
      </c>
      <c r="H26" s="11">
        <v>0</v>
      </c>
      <c r="I26" s="11">
        <v>0</v>
      </c>
      <c r="J26" s="11">
        <v>0</v>
      </c>
    </row>
    <row r="27" spans="1:17" ht="36" customHeight="1" outlineLevel="1">
      <c r="A27" s="144" t="s">
        <v>269</v>
      </c>
      <c r="B27" s="132" t="s">
        <v>270</v>
      </c>
      <c r="C27" s="51">
        <v>0</v>
      </c>
      <c r="D27" s="51">
        <f>1156.1+18.8+4.1</f>
        <v>1178.9999999999998</v>
      </c>
      <c r="E27" s="51">
        <v>202</v>
      </c>
      <c r="F27" s="42">
        <f t="shared" si="0"/>
        <v>202</v>
      </c>
      <c r="G27" s="39">
        <v>0</v>
      </c>
      <c r="H27" s="11">
        <v>0</v>
      </c>
      <c r="I27" s="11">
        <v>202</v>
      </c>
      <c r="J27" s="39">
        <v>0</v>
      </c>
    </row>
    <row r="28" spans="1:17" ht="36.75" customHeight="1" outlineLevel="1">
      <c r="A28" s="45" t="s">
        <v>271</v>
      </c>
      <c r="B28" s="132" t="s">
        <v>272</v>
      </c>
      <c r="C28" s="51">
        <v>0</v>
      </c>
      <c r="D28" s="51">
        <v>60</v>
      </c>
      <c r="E28" s="51">
        <v>0</v>
      </c>
      <c r="F28" s="42">
        <f t="shared" si="0"/>
        <v>0</v>
      </c>
      <c r="G28" s="39">
        <v>0</v>
      </c>
      <c r="H28" s="11">
        <v>0</v>
      </c>
      <c r="I28" s="11">
        <v>0</v>
      </c>
      <c r="J28" s="39">
        <v>0</v>
      </c>
    </row>
    <row r="29" spans="1:17" ht="40.5" customHeight="1" outlineLevel="1">
      <c r="A29" s="144" t="s">
        <v>273</v>
      </c>
      <c r="B29" s="132" t="s">
        <v>274</v>
      </c>
      <c r="C29" s="51">
        <v>0</v>
      </c>
      <c r="D29" s="51">
        <v>0</v>
      </c>
      <c r="E29" s="51">
        <v>1200</v>
      </c>
      <c r="F29" s="42">
        <f t="shared" si="0"/>
        <v>1200</v>
      </c>
      <c r="G29" s="39">
        <v>0</v>
      </c>
      <c r="H29" s="11">
        <v>0</v>
      </c>
      <c r="I29" s="11">
        <v>1200</v>
      </c>
      <c r="J29" s="39">
        <v>0</v>
      </c>
    </row>
    <row r="30" spans="1:17" ht="37.5" customHeight="1" outlineLevel="1">
      <c r="A30" s="144" t="s">
        <v>275</v>
      </c>
      <c r="B30" s="132" t="s">
        <v>276</v>
      </c>
      <c r="C30" s="51">
        <v>0</v>
      </c>
      <c r="D30" s="51">
        <v>0</v>
      </c>
      <c r="E30" s="51">
        <v>943.8</v>
      </c>
      <c r="F30" s="42">
        <f t="shared" si="0"/>
        <v>943.8</v>
      </c>
      <c r="G30" s="39">
        <v>0</v>
      </c>
      <c r="H30" s="11">
        <v>0</v>
      </c>
      <c r="I30" s="11">
        <v>0</v>
      </c>
      <c r="J30" s="39">
        <v>943.8</v>
      </c>
    </row>
    <row r="31" spans="1:17" ht="42" customHeight="1" outlineLevel="1">
      <c r="A31" s="145" t="s">
        <v>277</v>
      </c>
      <c r="B31" s="132" t="s">
        <v>278</v>
      </c>
      <c r="C31" s="51">
        <v>0</v>
      </c>
      <c r="D31" s="51">
        <v>0</v>
      </c>
      <c r="E31" s="51">
        <v>139.69999999999999</v>
      </c>
      <c r="F31" s="42">
        <f t="shared" si="0"/>
        <v>139.69999999999999</v>
      </c>
      <c r="G31" s="39">
        <v>0</v>
      </c>
      <c r="H31" s="11">
        <v>0</v>
      </c>
      <c r="I31" s="11">
        <v>139.69999999999999</v>
      </c>
      <c r="J31" s="39">
        <v>0</v>
      </c>
    </row>
    <row r="32" spans="1:17" ht="39" customHeight="1" outlineLevel="1">
      <c r="A32" s="144" t="s">
        <v>279</v>
      </c>
      <c r="B32" s="132" t="s">
        <v>280</v>
      </c>
      <c r="C32" s="51">
        <v>0</v>
      </c>
      <c r="D32" s="51">
        <v>0</v>
      </c>
      <c r="E32" s="51">
        <v>88.9</v>
      </c>
      <c r="F32" s="42">
        <v>0</v>
      </c>
      <c r="G32" s="39">
        <v>0</v>
      </c>
      <c r="H32" s="11">
        <v>0</v>
      </c>
      <c r="I32" s="11">
        <v>88.9</v>
      </c>
      <c r="J32" s="39">
        <v>0</v>
      </c>
    </row>
    <row r="33" spans="1:11" ht="37.5">
      <c r="A33" s="146" t="s">
        <v>281</v>
      </c>
      <c r="B33" s="132" t="s">
        <v>282</v>
      </c>
      <c r="C33" s="51">
        <v>0</v>
      </c>
      <c r="D33" s="51">
        <v>0</v>
      </c>
      <c r="E33" s="51">
        <v>5.7</v>
      </c>
      <c r="F33" s="42">
        <v>0</v>
      </c>
      <c r="G33" s="39">
        <v>0</v>
      </c>
      <c r="H33" s="11">
        <v>0</v>
      </c>
      <c r="I33" s="11">
        <v>0</v>
      </c>
      <c r="J33" s="39">
        <v>5.7</v>
      </c>
    </row>
    <row r="34" spans="1:11" ht="37.5">
      <c r="A34" s="144" t="s">
        <v>283</v>
      </c>
      <c r="B34" s="132" t="s">
        <v>284</v>
      </c>
      <c r="C34" s="51">
        <v>0</v>
      </c>
      <c r="D34" s="51">
        <v>0</v>
      </c>
      <c r="E34" s="51">
        <v>1507.1</v>
      </c>
      <c r="F34" s="42">
        <v>0</v>
      </c>
      <c r="G34" s="39">
        <v>0</v>
      </c>
      <c r="H34" s="11">
        <v>0</v>
      </c>
      <c r="I34" s="11">
        <v>0</v>
      </c>
      <c r="J34" s="39">
        <v>1507.1</v>
      </c>
    </row>
    <row r="35" spans="1:11" ht="56.25">
      <c r="A35" s="144" t="s">
        <v>285</v>
      </c>
      <c r="B35" s="132" t="s">
        <v>286</v>
      </c>
      <c r="C35" s="51">
        <v>0</v>
      </c>
      <c r="D35" s="51">
        <v>0</v>
      </c>
      <c r="E35" s="51">
        <v>50.9</v>
      </c>
      <c r="F35" s="42">
        <v>0</v>
      </c>
      <c r="G35" s="39">
        <v>0</v>
      </c>
      <c r="H35" s="11">
        <v>0</v>
      </c>
      <c r="I35" s="11">
        <v>0</v>
      </c>
      <c r="J35" s="39">
        <v>50.9</v>
      </c>
    </row>
    <row r="36" spans="1:11" ht="56.25">
      <c r="A36" s="144" t="s">
        <v>287</v>
      </c>
      <c r="B36" s="132" t="s">
        <v>288</v>
      </c>
      <c r="C36" s="51">
        <v>0</v>
      </c>
      <c r="D36" s="51">
        <v>0</v>
      </c>
      <c r="E36" s="51">
        <v>77.7</v>
      </c>
      <c r="F36" s="42">
        <v>0</v>
      </c>
      <c r="G36" s="39">
        <v>0</v>
      </c>
      <c r="H36" s="11">
        <v>0</v>
      </c>
      <c r="I36" s="11">
        <v>0</v>
      </c>
      <c r="J36" s="39">
        <v>77.7</v>
      </c>
    </row>
    <row r="37" spans="1:11" s="31" customFormat="1" ht="37.5">
      <c r="A37" s="45" t="s">
        <v>289</v>
      </c>
      <c r="B37" s="132" t="s">
        <v>290</v>
      </c>
      <c r="C37" s="51">
        <v>6950.8</v>
      </c>
      <c r="D37" s="51">
        <v>2888.9</v>
      </c>
      <c r="E37" s="51">
        <v>3000</v>
      </c>
      <c r="F37" s="11">
        <f>G37+H37+I37+J37</f>
        <v>3000</v>
      </c>
      <c r="G37" s="39">
        <v>0</v>
      </c>
      <c r="H37" s="11">
        <v>0</v>
      </c>
      <c r="I37" s="11">
        <v>1500</v>
      </c>
      <c r="J37" s="11">
        <v>1500</v>
      </c>
      <c r="K37" s="1"/>
    </row>
    <row r="38" spans="1:11">
      <c r="B38" s="1"/>
      <c r="C38" s="1"/>
      <c r="D38" s="1"/>
      <c r="E38" s="1"/>
    </row>
    <row r="39" spans="1:11" s="31" customFormat="1">
      <c r="A39" s="6"/>
      <c r="C39" s="1"/>
      <c r="D39" s="1"/>
      <c r="E39" s="1"/>
      <c r="F39" s="1"/>
      <c r="G39" s="1"/>
      <c r="H39" s="1"/>
      <c r="I39" s="1"/>
      <c r="J39" s="1"/>
    </row>
    <row r="40" spans="1:11">
      <c r="A40" s="28" t="s">
        <v>50</v>
      </c>
      <c r="B40" s="29"/>
      <c r="C40" s="272" t="s">
        <v>51</v>
      </c>
      <c r="D40" s="272"/>
      <c r="E40" s="272"/>
      <c r="F40" s="273"/>
      <c r="G40" s="30"/>
      <c r="H40" s="270" t="s">
        <v>52</v>
      </c>
      <c r="I40" s="270"/>
      <c r="J40" s="270"/>
    </row>
    <row r="41" spans="1:11">
      <c r="A41" s="2" t="s">
        <v>53</v>
      </c>
      <c r="B41" s="1"/>
      <c r="C41" s="274" t="s">
        <v>54</v>
      </c>
      <c r="D41" s="274"/>
      <c r="E41" s="274"/>
      <c r="F41" s="274"/>
      <c r="G41" s="5"/>
      <c r="H41" s="291" t="s">
        <v>55</v>
      </c>
      <c r="I41" s="291"/>
      <c r="J41" s="291"/>
    </row>
    <row r="42" spans="1:11">
      <c r="A42" s="32"/>
    </row>
    <row r="43" spans="1:11">
      <c r="A43" s="32"/>
    </row>
    <row r="44" spans="1:11">
      <c r="A44" s="32"/>
    </row>
    <row r="45" spans="1:11">
      <c r="A45" s="32"/>
    </row>
    <row r="46" spans="1:11">
      <c r="A46" s="32"/>
    </row>
    <row r="47" spans="1:11">
      <c r="A47" s="32"/>
    </row>
    <row r="48" spans="1:11">
      <c r="A48" s="32"/>
    </row>
    <row r="49" spans="1:1">
      <c r="A49" s="32"/>
    </row>
    <row r="50" spans="1:1">
      <c r="A50" s="32"/>
    </row>
    <row r="51" spans="1:1">
      <c r="A51" s="32"/>
    </row>
    <row r="52" spans="1:1">
      <c r="A52" s="32"/>
    </row>
    <row r="53" spans="1:1">
      <c r="A53" s="32"/>
    </row>
    <row r="54" spans="1:1">
      <c r="A54" s="32"/>
    </row>
    <row r="55" spans="1:1">
      <c r="A55" s="32"/>
    </row>
    <row r="56" spans="1:1">
      <c r="A56" s="32"/>
    </row>
    <row r="57" spans="1:1">
      <c r="A57" s="32"/>
    </row>
    <row r="58" spans="1:1">
      <c r="A58" s="32"/>
    </row>
    <row r="59" spans="1:1">
      <c r="A59" s="32"/>
    </row>
    <row r="60" spans="1:1">
      <c r="A60" s="32"/>
    </row>
    <row r="61" spans="1:1">
      <c r="A61" s="32"/>
    </row>
    <row r="62" spans="1:1">
      <c r="A62" s="32"/>
    </row>
    <row r="63" spans="1:1">
      <c r="A63" s="32"/>
    </row>
    <row r="64" spans="1:1">
      <c r="A64" s="32"/>
    </row>
    <row r="65" spans="1:1">
      <c r="A65" s="32"/>
    </row>
    <row r="66" spans="1:1">
      <c r="A66" s="32"/>
    </row>
    <row r="67" spans="1:1">
      <c r="A67" s="32"/>
    </row>
    <row r="68" spans="1:1">
      <c r="A68" s="32"/>
    </row>
    <row r="69" spans="1:1">
      <c r="A69" s="32"/>
    </row>
    <row r="70" spans="1:1">
      <c r="A70" s="32"/>
    </row>
    <row r="71" spans="1:1">
      <c r="A71" s="32"/>
    </row>
    <row r="72" spans="1:1">
      <c r="A72" s="32"/>
    </row>
    <row r="73" spans="1:1">
      <c r="A73" s="32"/>
    </row>
    <row r="74" spans="1:1">
      <c r="A74" s="32"/>
    </row>
    <row r="75" spans="1:1">
      <c r="A75" s="32"/>
    </row>
    <row r="76" spans="1:1">
      <c r="A76" s="32"/>
    </row>
    <row r="77" spans="1:1">
      <c r="A77" s="32"/>
    </row>
    <row r="78" spans="1:1">
      <c r="A78" s="32"/>
    </row>
    <row r="79" spans="1:1">
      <c r="A79" s="32"/>
    </row>
    <row r="80" spans="1:1">
      <c r="A80" s="32"/>
    </row>
    <row r="81" spans="1:1">
      <c r="A81" s="32"/>
    </row>
    <row r="82" spans="1:1">
      <c r="A82" s="32"/>
    </row>
    <row r="83" spans="1:1">
      <c r="A83" s="32"/>
    </row>
    <row r="84" spans="1:1">
      <c r="A84" s="32"/>
    </row>
    <row r="85" spans="1:1">
      <c r="A85" s="32"/>
    </row>
    <row r="86" spans="1:1">
      <c r="A86" s="32"/>
    </row>
    <row r="87" spans="1:1">
      <c r="A87" s="32"/>
    </row>
    <row r="88" spans="1:1">
      <c r="A88" s="32"/>
    </row>
    <row r="89" spans="1:1">
      <c r="A89" s="32"/>
    </row>
    <row r="90" spans="1:1">
      <c r="A90" s="32"/>
    </row>
    <row r="91" spans="1:1">
      <c r="A91" s="32"/>
    </row>
    <row r="92" spans="1:1">
      <c r="A92" s="32"/>
    </row>
    <row r="93" spans="1:1">
      <c r="A93" s="32"/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  <row r="103" spans="1:1">
      <c r="A103" s="32"/>
    </row>
    <row r="104" spans="1:1">
      <c r="A104" s="32"/>
    </row>
    <row r="105" spans="1:1">
      <c r="A105" s="32"/>
    </row>
    <row r="106" spans="1:1">
      <c r="A106" s="32"/>
    </row>
    <row r="107" spans="1:1">
      <c r="A107" s="32"/>
    </row>
    <row r="108" spans="1:1">
      <c r="A108" s="32"/>
    </row>
    <row r="109" spans="1:1">
      <c r="A109" s="32"/>
    </row>
    <row r="110" spans="1:1">
      <c r="A110" s="32"/>
    </row>
    <row r="111" spans="1:1">
      <c r="A111" s="32"/>
    </row>
    <row r="112" spans="1:1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</sheetData>
  <mergeCells count="13">
    <mergeCell ref="C40:F40"/>
    <mergeCell ref="H40:J40"/>
    <mergeCell ref="C41:F41"/>
    <mergeCell ref="H41:J41"/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120"/>
  <sheetViews>
    <sheetView workbookViewId="0">
      <selection sqref="A1:XFD1048576"/>
    </sheetView>
  </sheetViews>
  <sheetFormatPr defaultRowHeight="18.75"/>
  <cols>
    <col min="1" max="1" width="64.140625" style="31" customWidth="1"/>
    <col min="2" max="4" width="21.5703125" style="160" customWidth="1"/>
    <col min="5" max="5" width="21.140625" style="31" customWidth="1"/>
    <col min="6" max="6" width="21.85546875" style="31" customWidth="1"/>
    <col min="7" max="7" width="11.42578125" style="31" customWidth="1"/>
    <col min="8" max="8" width="21.85546875" style="31" customWidth="1"/>
    <col min="9" max="9" width="9" style="31" customWidth="1"/>
    <col min="10" max="10" width="18.7109375" style="31" customWidth="1"/>
    <col min="11" max="11" width="16.5703125" style="31" customWidth="1"/>
    <col min="12" max="12" width="16.85546875" style="31" customWidth="1"/>
    <col min="13" max="15" width="16.7109375" style="31" customWidth="1"/>
    <col min="16" max="16" width="12.5703125" style="31" customWidth="1"/>
    <col min="17" max="17" width="11" style="31" customWidth="1"/>
    <col min="18" max="18" width="10.28515625" style="31" customWidth="1"/>
    <col min="19" max="19" width="10.85546875" style="31" customWidth="1"/>
    <col min="20" max="20" width="16.5703125" style="31" customWidth="1"/>
    <col min="21" max="21" width="9.140625" style="31"/>
    <col min="22" max="22" width="11" style="31" bestFit="1" customWidth="1"/>
    <col min="23" max="24" width="9.140625" style="31"/>
    <col min="25" max="25" width="16.85546875" style="31" customWidth="1"/>
    <col min="26" max="16384" width="9.140625" style="31"/>
  </cols>
  <sheetData>
    <row r="3" spans="1:15">
      <c r="A3" s="305" t="s">
        <v>291</v>
      </c>
      <c r="B3" s="305"/>
      <c r="C3" s="305"/>
      <c r="D3" s="305"/>
      <c r="E3" s="305"/>
      <c r="F3" s="305"/>
      <c r="G3" s="305"/>
      <c r="H3" s="305"/>
      <c r="I3" s="305"/>
      <c r="J3" s="147"/>
      <c r="K3" s="147"/>
      <c r="L3" s="147"/>
      <c r="M3" s="147"/>
      <c r="N3" s="147"/>
      <c r="O3" s="147"/>
    </row>
    <row r="4" spans="1:15">
      <c r="A4" s="305" t="s">
        <v>292</v>
      </c>
      <c r="B4" s="305"/>
      <c r="C4" s="305"/>
      <c r="D4" s="305"/>
      <c r="E4" s="305"/>
      <c r="F4" s="305"/>
      <c r="G4" s="305"/>
      <c r="H4" s="305"/>
      <c r="I4" s="305"/>
      <c r="J4" s="147"/>
      <c r="K4" s="147"/>
      <c r="L4" s="147"/>
      <c r="M4" s="147"/>
      <c r="N4" s="147"/>
      <c r="O4" s="147"/>
    </row>
    <row r="5" spans="1:15">
      <c r="A5" s="270" t="s">
        <v>293</v>
      </c>
      <c r="B5" s="270"/>
      <c r="C5" s="270"/>
      <c r="D5" s="270"/>
      <c r="E5" s="270"/>
      <c r="F5" s="270"/>
      <c r="G5" s="270"/>
      <c r="H5" s="270"/>
      <c r="I5" s="270"/>
      <c r="J5" s="148"/>
      <c r="K5" s="2"/>
      <c r="L5" s="2"/>
      <c r="M5" s="2"/>
      <c r="N5" s="2"/>
      <c r="O5" s="2"/>
    </row>
    <row r="6" spans="1:15">
      <c r="A6" s="306" t="s">
        <v>294</v>
      </c>
      <c r="B6" s="306"/>
      <c r="C6" s="306"/>
      <c r="D6" s="306"/>
      <c r="E6" s="306"/>
      <c r="F6" s="306"/>
      <c r="G6" s="306"/>
      <c r="H6" s="306"/>
      <c r="I6" s="306"/>
      <c r="J6" s="149"/>
      <c r="K6" s="149"/>
      <c r="L6" s="149"/>
      <c r="M6" s="149"/>
      <c r="N6" s="149"/>
      <c r="O6" s="149"/>
    </row>
    <row r="7" spans="1:15">
      <c r="A7" s="24" t="s">
        <v>295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>
      <c r="A8" s="307" t="s">
        <v>296</v>
      </c>
      <c r="B8" s="307"/>
      <c r="C8" s="307"/>
      <c r="D8" s="307"/>
      <c r="E8" s="307"/>
      <c r="F8" s="307"/>
      <c r="G8" s="307"/>
      <c r="H8" s="307"/>
      <c r="I8" s="307"/>
      <c r="J8" s="150"/>
      <c r="K8" s="150"/>
      <c r="L8" s="150"/>
      <c r="M8" s="150"/>
      <c r="N8" s="150"/>
      <c r="O8" s="150"/>
    </row>
    <row r="9" spans="1:15">
      <c r="A9" s="307"/>
      <c r="B9" s="307"/>
      <c r="C9" s="307"/>
      <c r="D9" s="307"/>
      <c r="E9" s="307"/>
      <c r="F9" s="307"/>
      <c r="G9" s="307"/>
      <c r="H9" s="307"/>
      <c r="I9" s="307"/>
    </row>
    <row r="10" spans="1: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1" customFormat="1" ht="56.25">
      <c r="A11" s="8" t="s">
        <v>6</v>
      </c>
      <c r="B11" s="151" t="s">
        <v>297</v>
      </c>
      <c r="C11" s="151" t="s">
        <v>298</v>
      </c>
      <c r="D11" s="151" t="s">
        <v>299</v>
      </c>
      <c r="E11" s="151" t="s">
        <v>300</v>
      </c>
      <c r="F11" s="275" t="s">
        <v>301</v>
      </c>
      <c r="G11" s="275"/>
      <c r="H11" s="275" t="s">
        <v>302</v>
      </c>
      <c r="I11" s="275"/>
      <c r="J11" s="152"/>
      <c r="K11" s="76"/>
      <c r="L11" s="76"/>
      <c r="M11" s="76"/>
      <c r="N11" s="2"/>
      <c r="O11" s="2"/>
    </row>
    <row r="12" spans="1:15" s="1" customFormat="1">
      <c r="A12" s="8">
        <v>1</v>
      </c>
      <c r="B12" s="9">
        <v>2</v>
      </c>
      <c r="C12" s="153">
        <v>3</v>
      </c>
      <c r="D12" s="153">
        <v>4</v>
      </c>
      <c r="E12" s="9">
        <v>5</v>
      </c>
      <c r="F12" s="275">
        <v>6</v>
      </c>
      <c r="G12" s="275"/>
      <c r="H12" s="308">
        <v>7</v>
      </c>
      <c r="I12" s="309"/>
      <c r="J12" s="152"/>
      <c r="K12" s="76"/>
      <c r="L12" s="76"/>
      <c r="M12" s="76"/>
      <c r="N12" s="2"/>
      <c r="O12" s="2"/>
    </row>
    <row r="13" spans="1:15" s="1" customFormat="1" ht="37.5">
      <c r="A13" s="33" t="s">
        <v>303</v>
      </c>
      <c r="B13" s="34">
        <f>B14+B15+B16+B18+B19</f>
        <v>51</v>
      </c>
      <c r="C13" s="34">
        <f>SUM(C14:C19)</f>
        <v>61</v>
      </c>
      <c r="D13" s="34">
        <f>D14+D15+D16+D17+D18+D19</f>
        <v>125</v>
      </c>
      <c r="E13" s="117">
        <f>E14+E15+E16+E17+E18+E19</f>
        <v>166</v>
      </c>
      <c r="F13" s="310">
        <f t="shared" ref="F13:F18" si="0">E13/D13</f>
        <v>1.3280000000000001</v>
      </c>
      <c r="G13" s="310"/>
      <c r="H13" s="311">
        <f>E13/C13</f>
        <v>2.721311475409836</v>
      </c>
      <c r="I13" s="312"/>
      <c r="J13" s="154"/>
      <c r="K13" s="27"/>
      <c r="L13" s="71"/>
      <c r="M13" s="71"/>
      <c r="N13" s="155"/>
      <c r="O13" s="155"/>
    </row>
    <row r="14" spans="1:15" s="1" customFormat="1">
      <c r="A14" s="45" t="s">
        <v>304</v>
      </c>
      <c r="B14" s="9">
        <v>6</v>
      </c>
      <c r="C14" s="9">
        <v>10</v>
      </c>
      <c r="D14" s="9">
        <v>14</v>
      </c>
      <c r="E14" s="110">
        <v>15</v>
      </c>
      <c r="F14" s="310">
        <f t="shared" si="0"/>
        <v>1.0714285714285714</v>
      </c>
      <c r="G14" s="310"/>
      <c r="H14" s="311">
        <f t="shared" ref="H14:H27" si="1">E14/C14</f>
        <v>1.5</v>
      </c>
      <c r="I14" s="312"/>
      <c r="J14" s="154"/>
      <c r="K14" s="27"/>
      <c r="L14" s="71"/>
      <c r="M14" s="71"/>
      <c r="N14" s="155"/>
      <c r="O14" s="155"/>
    </row>
    <row r="15" spans="1:15" s="1" customFormat="1">
      <c r="A15" s="45" t="s">
        <v>305</v>
      </c>
      <c r="B15" s="9">
        <v>5</v>
      </c>
      <c r="C15" s="9">
        <v>7</v>
      </c>
      <c r="D15" s="9">
        <v>7</v>
      </c>
      <c r="E15" s="110">
        <v>8</v>
      </c>
      <c r="F15" s="310">
        <f t="shared" si="0"/>
        <v>1.1428571428571428</v>
      </c>
      <c r="G15" s="310"/>
      <c r="H15" s="311">
        <f t="shared" si="1"/>
        <v>1.1428571428571428</v>
      </c>
      <c r="I15" s="312"/>
      <c r="J15" s="154"/>
      <c r="K15" s="27"/>
      <c r="L15" s="71"/>
      <c r="M15" s="71"/>
      <c r="N15" s="155"/>
      <c r="O15" s="155"/>
    </row>
    <row r="16" spans="1:15" s="1" customFormat="1">
      <c r="A16" s="45" t="s">
        <v>306</v>
      </c>
      <c r="B16" s="9">
        <v>3</v>
      </c>
      <c r="C16" s="9">
        <v>3</v>
      </c>
      <c r="D16" s="9">
        <v>6</v>
      </c>
      <c r="E16" s="110">
        <v>9</v>
      </c>
      <c r="F16" s="310">
        <f t="shared" si="0"/>
        <v>1.5</v>
      </c>
      <c r="G16" s="310"/>
      <c r="H16" s="311">
        <f t="shared" si="1"/>
        <v>3</v>
      </c>
      <c r="I16" s="312"/>
      <c r="J16" s="154"/>
      <c r="K16" s="27"/>
      <c r="L16" s="71"/>
      <c r="M16" s="71"/>
      <c r="N16" s="155"/>
      <c r="O16" s="155"/>
    </row>
    <row r="17" spans="1:15" s="1" customFormat="1">
      <c r="A17" s="45" t="s">
        <v>307</v>
      </c>
      <c r="B17" s="9">
        <v>0</v>
      </c>
      <c r="C17" s="9">
        <v>1</v>
      </c>
      <c r="D17" s="9">
        <v>1</v>
      </c>
      <c r="E17" s="110">
        <v>1</v>
      </c>
      <c r="F17" s="310">
        <f t="shared" si="0"/>
        <v>1</v>
      </c>
      <c r="G17" s="310"/>
      <c r="H17" s="311">
        <f t="shared" si="1"/>
        <v>1</v>
      </c>
      <c r="I17" s="312"/>
      <c r="J17" s="154"/>
      <c r="K17" s="27"/>
      <c r="L17" s="71"/>
      <c r="M17" s="71"/>
      <c r="N17" s="155"/>
      <c r="O17" s="155"/>
    </row>
    <row r="18" spans="1:15" s="1" customFormat="1">
      <c r="A18" s="45" t="s">
        <v>308</v>
      </c>
      <c r="B18" s="9">
        <v>36</v>
      </c>
      <c r="C18" s="9">
        <v>40</v>
      </c>
      <c r="D18" s="9">
        <v>97</v>
      </c>
      <c r="E18" s="110">
        <v>133</v>
      </c>
      <c r="F18" s="310">
        <f t="shared" si="0"/>
        <v>1.3711340206185567</v>
      </c>
      <c r="G18" s="310"/>
      <c r="H18" s="311">
        <f t="shared" si="1"/>
        <v>3.3250000000000002</v>
      </c>
      <c r="I18" s="312"/>
      <c r="J18" s="154"/>
      <c r="K18" s="27"/>
      <c r="L18" s="71"/>
      <c r="M18" s="71"/>
      <c r="N18" s="155"/>
      <c r="O18" s="155"/>
    </row>
    <row r="19" spans="1:15" s="1" customFormat="1">
      <c r="A19" s="45" t="s">
        <v>309</v>
      </c>
      <c r="B19" s="9">
        <v>1</v>
      </c>
      <c r="C19" s="9">
        <v>0</v>
      </c>
      <c r="D19" s="9">
        <v>0</v>
      </c>
      <c r="E19" s="110">
        <f>'[4]зп адм.перс.'!C79</f>
        <v>0</v>
      </c>
      <c r="F19" s="310">
        <v>0</v>
      </c>
      <c r="G19" s="310"/>
      <c r="H19" s="311">
        <v>0</v>
      </c>
      <c r="I19" s="312"/>
      <c r="J19" s="154"/>
      <c r="K19" s="27"/>
      <c r="L19" s="71"/>
      <c r="M19" s="71"/>
      <c r="N19" s="155"/>
      <c r="O19" s="155"/>
    </row>
    <row r="20" spans="1:15" s="1" customFormat="1">
      <c r="A20" s="33" t="s">
        <v>310</v>
      </c>
      <c r="B20" s="156">
        <f>B21+B22+B23</f>
        <v>1887.5</v>
      </c>
      <c r="C20" s="35">
        <f>C21+C22+C23</f>
        <v>4297.3</v>
      </c>
      <c r="D20" s="35">
        <v>7852.7</v>
      </c>
      <c r="E20" s="14">
        <f>E21+E22+E23</f>
        <v>11225.5</v>
      </c>
      <c r="F20" s="310">
        <f t="shared" ref="F20:F27" si="2">E20/D20</f>
        <v>1.4295083219784279</v>
      </c>
      <c r="G20" s="310"/>
      <c r="H20" s="311">
        <f t="shared" si="1"/>
        <v>2.6122216275335677</v>
      </c>
      <c r="I20" s="312"/>
      <c r="J20" s="66"/>
      <c r="K20" s="27"/>
      <c r="L20" s="71"/>
      <c r="M20" s="71"/>
      <c r="N20" s="155"/>
      <c r="O20" s="155"/>
    </row>
    <row r="21" spans="1:15" s="1" customFormat="1">
      <c r="A21" s="45" t="s">
        <v>311</v>
      </c>
      <c r="B21" s="57">
        <v>125.2</v>
      </c>
      <c r="C21" s="157">
        <v>184.1</v>
      </c>
      <c r="D21" s="157">
        <v>210.4</v>
      </c>
      <c r="E21" s="11">
        <v>214</v>
      </c>
      <c r="F21" s="310">
        <f>E21/D21</f>
        <v>1.0171102661596958</v>
      </c>
      <c r="G21" s="310"/>
      <c r="H21" s="311">
        <f t="shared" si="1"/>
        <v>1.1624117327539381</v>
      </c>
      <c r="I21" s="312"/>
      <c r="J21" s="70"/>
      <c r="K21" s="27"/>
      <c r="L21" s="71"/>
      <c r="M21" s="71"/>
      <c r="N21" s="155"/>
      <c r="O21" s="155"/>
    </row>
    <row r="22" spans="1:15" s="1" customFormat="1">
      <c r="A22" s="45" t="s">
        <v>312</v>
      </c>
      <c r="B22" s="57">
        <v>573.5</v>
      </c>
      <c r="C22" s="11">
        <v>1348.9</v>
      </c>
      <c r="D22" s="11">
        <v>2727.3</v>
      </c>
      <c r="E22" s="11">
        <v>3171</v>
      </c>
      <c r="F22" s="310">
        <f t="shared" si="2"/>
        <v>1.1626883731162687</v>
      </c>
      <c r="G22" s="310"/>
      <c r="H22" s="311">
        <f t="shared" si="1"/>
        <v>2.3508043591074208</v>
      </c>
      <c r="I22" s="312"/>
      <c r="J22" s="70"/>
      <c r="K22" s="27"/>
      <c r="L22" s="71"/>
      <c r="M22" s="71"/>
      <c r="N22" s="155"/>
      <c r="O22" s="155"/>
    </row>
    <row r="23" spans="1:15" s="1" customFormat="1">
      <c r="A23" s="45" t="s">
        <v>313</v>
      </c>
      <c r="B23" s="57">
        <v>1188.8</v>
      </c>
      <c r="C23" s="11">
        <v>2764.3</v>
      </c>
      <c r="D23" s="11">
        <v>4915</v>
      </c>
      <c r="E23" s="11">
        <v>7840.5</v>
      </c>
      <c r="F23" s="310">
        <f t="shared" si="2"/>
        <v>1.5952187182095625</v>
      </c>
      <c r="G23" s="310"/>
      <c r="H23" s="311">
        <f t="shared" si="1"/>
        <v>2.8363419310494518</v>
      </c>
      <c r="I23" s="312"/>
      <c r="J23" s="70"/>
      <c r="K23" s="27"/>
      <c r="L23" s="71"/>
      <c r="M23" s="71"/>
      <c r="N23" s="155"/>
      <c r="O23" s="155"/>
    </row>
    <row r="24" spans="1:15" s="1" customFormat="1" ht="37.5">
      <c r="A24" s="33" t="s">
        <v>314</v>
      </c>
      <c r="B24" s="156">
        <f>B25+B26+B27</f>
        <v>2266.4</v>
      </c>
      <c r="C24" s="35">
        <f>C25+C26+C27</f>
        <v>4297.3</v>
      </c>
      <c r="D24" s="35">
        <v>9580.4</v>
      </c>
      <c r="E24" s="14">
        <f>E25+E26+E27</f>
        <v>13639.58</v>
      </c>
      <c r="F24" s="310">
        <f>E24/D24</f>
        <v>1.4236962966055697</v>
      </c>
      <c r="G24" s="310"/>
      <c r="H24" s="311">
        <f t="shared" si="1"/>
        <v>3.1739883182463404</v>
      </c>
      <c r="I24" s="312"/>
      <c r="J24" s="66"/>
      <c r="K24" s="27"/>
      <c r="L24" s="71"/>
      <c r="M24" s="71"/>
      <c r="N24" s="155"/>
      <c r="O24" s="155"/>
    </row>
    <row r="25" spans="1:15" s="1" customFormat="1">
      <c r="A25" s="45" t="s">
        <v>311</v>
      </c>
      <c r="B25" s="57">
        <v>150.19999999999999</v>
      </c>
      <c r="C25" s="157">
        <v>184.1</v>
      </c>
      <c r="D25" s="157">
        <f>D21*1.22</f>
        <v>256.68799999999999</v>
      </c>
      <c r="E25" s="11">
        <f>E21*1.22</f>
        <v>261.08</v>
      </c>
      <c r="F25" s="310">
        <f>E25/D25</f>
        <v>1.0171102661596958</v>
      </c>
      <c r="G25" s="310"/>
      <c r="H25" s="311">
        <f t="shared" si="1"/>
        <v>1.4181423139598044</v>
      </c>
      <c r="I25" s="312"/>
      <c r="J25" s="70"/>
      <c r="K25" s="27"/>
      <c r="L25" s="71"/>
      <c r="M25" s="71"/>
      <c r="N25" s="155"/>
      <c r="O25" s="155"/>
    </row>
    <row r="26" spans="1:15" s="1" customFormat="1">
      <c r="A26" s="45" t="s">
        <v>312</v>
      </c>
      <c r="B26" s="57">
        <v>702.2</v>
      </c>
      <c r="C26" s="157">
        <v>1348.9</v>
      </c>
      <c r="D26" s="157">
        <f>D22*1.22</f>
        <v>3327.306</v>
      </c>
      <c r="E26" s="11">
        <v>3862.5</v>
      </c>
      <c r="F26" s="310">
        <f t="shared" si="2"/>
        <v>1.1608490472472324</v>
      </c>
      <c r="G26" s="310"/>
      <c r="H26" s="311">
        <f t="shared" si="1"/>
        <v>2.8634442879383197</v>
      </c>
      <c r="I26" s="312"/>
      <c r="J26" s="70"/>
      <c r="K26" s="27"/>
      <c r="L26" s="71"/>
      <c r="M26" s="71"/>
      <c r="N26" s="155"/>
      <c r="O26" s="155"/>
    </row>
    <row r="27" spans="1:15" s="1" customFormat="1">
      <c r="A27" s="45" t="s">
        <v>313</v>
      </c>
      <c r="B27" s="57">
        <v>1414</v>
      </c>
      <c r="C27" s="157">
        <v>2764.3</v>
      </c>
      <c r="D27" s="157">
        <v>5996.4</v>
      </c>
      <c r="E27" s="11">
        <f>9516</f>
        <v>9516</v>
      </c>
      <c r="F27" s="310">
        <f t="shared" si="2"/>
        <v>1.5869521713027817</v>
      </c>
      <c r="G27" s="310"/>
      <c r="H27" s="311">
        <f t="shared" si="1"/>
        <v>3.4424628296494588</v>
      </c>
      <c r="I27" s="312"/>
      <c r="J27" s="70"/>
      <c r="K27" s="27"/>
      <c r="L27" s="71"/>
      <c r="M27" s="71"/>
      <c r="N27" s="155"/>
      <c r="O27" s="155"/>
    </row>
    <row r="28" spans="1:15" s="1" customFormat="1" ht="37.5">
      <c r="A28" s="33" t="s">
        <v>315</v>
      </c>
      <c r="B28" s="8"/>
      <c r="C28" s="35"/>
      <c r="D28" s="35"/>
      <c r="E28" s="117"/>
      <c r="F28" s="310"/>
      <c r="G28" s="310"/>
      <c r="H28" s="311"/>
      <c r="I28" s="312"/>
      <c r="J28" s="66"/>
      <c r="K28" s="27"/>
      <c r="L28" s="71"/>
      <c r="M28" s="71"/>
      <c r="N28" s="155"/>
      <c r="O28" s="155"/>
    </row>
    <row r="29" spans="1:15" s="1" customFormat="1">
      <c r="A29" s="45" t="s">
        <v>311</v>
      </c>
      <c r="B29" s="57">
        <v>10.4</v>
      </c>
      <c r="C29" s="157">
        <v>15.5</v>
      </c>
      <c r="D29" s="157">
        <f>D21/12</f>
        <v>17.533333333333335</v>
      </c>
      <c r="E29" s="11">
        <f>E21/12</f>
        <v>17.833333333333332</v>
      </c>
      <c r="F29" s="310">
        <f>E29/D29</f>
        <v>1.0171102661596956</v>
      </c>
      <c r="G29" s="310"/>
      <c r="H29" s="311">
        <f>E29/C29</f>
        <v>1.150537634408602</v>
      </c>
      <c r="I29" s="312"/>
      <c r="J29" s="70"/>
      <c r="K29" s="27"/>
      <c r="L29" s="71"/>
      <c r="M29" s="71"/>
      <c r="N29" s="155"/>
      <c r="O29" s="155"/>
    </row>
    <row r="30" spans="1:15" s="1" customFormat="1">
      <c r="A30" s="45" t="s">
        <v>312</v>
      </c>
      <c r="B30" s="57">
        <v>3.4</v>
      </c>
      <c r="C30" s="157">
        <v>5.6</v>
      </c>
      <c r="D30" s="157">
        <v>8.4</v>
      </c>
      <c r="E30" s="11">
        <f>E22/12/32</f>
        <v>8.2578125</v>
      </c>
      <c r="F30" s="310">
        <f>E30/D30</f>
        <v>0.98307291666666663</v>
      </c>
      <c r="G30" s="310"/>
      <c r="H30" s="311">
        <f t="shared" ref="H30:H31" si="3">E30/C30</f>
        <v>1.474609375</v>
      </c>
      <c r="I30" s="312"/>
      <c r="J30" s="70"/>
      <c r="K30" s="27"/>
      <c r="L30" s="71"/>
      <c r="M30" s="71"/>
      <c r="N30" s="155"/>
      <c r="O30" s="155"/>
    </row>
    <row r="31" spans="1:15" s="1" customFormat="1">
      <c r="A31" s="45" t="s">
        <v>313</v>
      </c>
      <c r="B31" s="57">
        <f>B23/B18/12</f>
        <v>2.7518518518518515</v>
      </c>
      <c r="C31" s="157">
        <v>5.8</v>
      </c>
      <c r="D31" s="157">
        <v>9.3000000000000007</v>
      </c>
      <c r="E31" s="11">
        <f>E23/E18/12</f>
        <v>4.9125939849624061</v>
      </c>
      <c r="F31" s="310">
        <f>E31/D31</f>
        <v>0.52823591236154899</v>
      </c>
      <c r="G31" s="310"/>
      <c r="H31" s="311">
        <f t="shared" si="3"/>
        <v>0.84699896292455279</v>
      </c>
      <c r="I31" s="312"/>
      <c r="J31" s="70"/>
      <c r="K31" s="27"/>
      <c r="L31" s="71"/>
      <c r="M31" s="71"/>
      <c r="N31" s="155"/>
      <c r="O31" s="155"/>
    </row>
    <row r="32" spans="1:15" s="1" customFormat="1" ht="37.5">
      <c r="A32" s="33" t="s">
        <v>316</v>
      </c>
      <c r="B32" s="8"/>
      <c r="C32" s="157"/>
      <c r="D32" s="157"/>
      <c r="E32" s="117"/>
      <c r="F32" s="310"/>
      <c r="G32" s="310"/>
      <c r="H32" s="311"/>
      <c r="I32" s="312"/>
      <c r="J32" s="66"/>
      <c r="K32" s="27"/>
      <c r="L32" s="71"/>
      <c r="M32" s="71"/>
      <c r="N32" s="155"/>
      <c r="O32" s="155"/>
    </row>
    <row r="33" spans="1:15" s="1" customFormat="1">
      <c r="A33" s="45" t="s">
        <v>311</v>
      </c>
      <c r="B33" s="157">
        <v>12.5</v>
      </c>
      <c r="C33" s="157">
        <v>17.2</v>
      </c>
      <c r="D33" s="157">
        <f>D29*1.22</f>
        <v>21.390666666666668</v>
      </c>
      <c r="E33" s="11">
        <f>E25/12</f>
        <v>21.756666666666664</v>
      </c>
      <c r="F33" s="310">
        <f>E33/D33</f>
        <v>1.0171102661596956</v>
      </c>
      <c r="G33" s="310"/>
      <c r="H33" s="311">
        <f>E33/C33</f>
        <v>1.2649224806201549</v>
      </c>
      <c r="I33" s="312"/>
      <c r="J33" s="154"/>
      <c r="K33" s="27"/>
      <c r="L33" s="71"/>
      <c r="M33" s="71"/>
      <c r="N33" s="155"/>
      <c r="O33" s="155"/>
    </row>
    <row r="34" spans="1:15" s="1" customFormat="1">
      <c r="A34" s="45" t="s">
        <v>312</v>
      </c>
      <c r="B34" s="157">
        <v>4.2</v>
      </c>
      <c r="C34" s="157">
        <v>7</v>
      </c>
      <c r="D34" s="157">
        <v>10.3</v>
      </c>
      <c r="E34" s="11">
        <f>E26/12/33</f>
        <v>9.7537878787878789</v>
      </c>
      <c r="F34" s="310">
        <f>E34/D34</f>
        <v>0.94696969696969691</v>
      </c>
      <c r="G34" s="310"/>
      <c r="H34" s="311">
        <f t="shared" ref="H34:H35" si="4">E34/C34</f>
        <v>1.3933982683982684</v>
      </c>
      <c r="I34" s="312"/>
      <c r="J34" s="154"/>
      <c r="K34" s="27"/>
      <c r="L34" s="71"/>
      <c r="M34" s="71"/>
      <c r="N34" s="155"/>
      <c r="O34" s="155"/>
    </row>
    <row r="35" spans="1:15" s="1" customFormat="1">
      <c r="A35" s="45" t="s">
        <v>313</v>
      </c>
      <c r="B35" s="157">
        <f>B27/12/B18</f>
        <v>3.2731481481481479</v>
      </c>
      <c r="C35" s="157">
        <v>6.9</v>
      </c>
      <c r="D35" s="157">
        <v>5.2</v>
      </c>
      <c r="E35" s="11">
        <f>E27/E18/12</f>
        <v>5.9624060150375939</v>
      </c>
      <c r="F35" s="310">
        <f>E35/D35</f>
        <v>1.1466165413533833</v>
      </c>
      <c r="G35" s="310"/>
      <c r="H35" s="311">
        <f t="shared" si="4"/>
        <v>0.86411681377356431</v>
      </c>
      <c r="I35" s="312"/>
      <c r="J35" s="154"/>
      <c r="K35" s="27"/>
      <c r="L35" s="71"/>
      <c r="M35" s="71"/>
      <c r="N35" s="155"/>
      <c r="O35" s="155"/>
    </row>
    <row r="36" spans="1:15">
      <c r="A36" s="158"/>
      <c r="B36" s="158"/>
      <c r="C36" s="158"/>
      <c r="D36" s="158"/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159"/>
    </row>
    <row r="37" spans="1:15">
      <c r="A37" s="159"/>
      <c r="B37" s="159"/>
      <c r="C37" s="159"/>
      <c r="D37" s="159"/>
      <c r="E37" s="159"/>
      <c r="F37" s="159"/>
      <c r="G37" s="159"/>
      <c r="H37" s="159"/>
      <c r="I37" s="159"/>
    </row>
    <row r="38" spans="1:15">
      <c r="A38" s="14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114" spans="30:33" ht="18.75" customHeight="1">
      <c r="AD114" s="2"/>
      <c r="AE114" s="2"/>
      <c r="AF114" s="2"/>
      <c r="AG114" s="2"/>
    </row>
    <row r="115" spans="30:33">
      <c r="AD115" s="2"/>
      <c r="AE115" s="2"/>
      <c r="AF115" s="2"/>
      <c r="AG115" s="2"/>
    </row>
    <row r="116" spans="30:33" ht="88.5" customHeight="1">
      <c r="AD116" s="2"/>
      <c r="AE116" s="2"/>
      <c r="AF116" s="2"/>
      <c r="AG116" s="2"/>
    </row>
    <row r="117" spans="30:33">
      <c r="AD117" s="2"/>
      <c r="AE117" s="2"/>
      <c r="AF117" s="2"/>
      <c r="AG117" s="2"/>
    </row>
    <row r="118" spans="30:33" ht="18.75" customHeight="1">
      <c r="AD118" s="161"/>
      <c r="AE118" s="161"/>
      <c r="AF118" s="161"/>
      <c r="AG118" s="161"/>
    </row>
    <row r="119" spans="30:33">
      <c r="AD119" s="161"/>
      <c r="AE119" s="161"/>
      <c r="AF119" s="161"/>
      <c r="AG119" s="161"/>
    </row>
    <row r="120" spans="30:33">
      <c r="AD120" s="161"/>
      <c r="AE120" s="161"/>
      <c r="AF120" s="161"/>
      <c r="AG120" s="161"/>
    </row>
  </sheetData>
  <mergeCells count="55"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11:G11"/>
    <mergeCell ref="H11:I11"/>
    <mergeCell ref="A3:I3"/>
    <mergeCell ref="A4:I4"/>
    <mergeCell ref="A5:I5"/>
    <mergeCell ref="A6:I6"/>
    <mergeCell ref="A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7"/>
  <sheetViews>
    <sheetView tabSelected="1" workbookViewId="0">
      <selection sqref="A1:XFD1048576"/>
    </sheetView>
  </sheetViews>
  <sheetFormatPr defaultRowHeight="15"/>
  <cols>
    <col min="1" max="1" width="34.140625" customWidth="1"/>
    <col min="2" max="2" width="18.42578125" customWidth="1"/>
    <col min="3" max="3" width="16.140625" customWidth="1"/>
    <col min="4" max="4" width="19.85546875" customWidth="1"/>
    <col min="5" max="5" width="20.28515625" customWidth="1"/>
    <col min="6" max="6" width="15" customWidth="1"/>
    <col min="7" max="7" width="30" customWidth="1"/>
    <col min="8" max="8" width="18.85546875" customWidth="1"/>
    <col min="9" max="9" width="21.28515625" customWidth="1"/>
    <col min="10" max="10" width="17.42578125" customWidth="1"/>
    <col min="11" max="11" width="21.7109375" customWidth="1"/>
    <col min="12" max="12" width="14.7109375" customWidth="1"/>
  </cols>
  <sheetData>
    <row r="1" spans="1:29" ht="18.75">
      <c r="A1" s="258" t="s">
        <v>317</v>
      </c>
      <c r="B1" s="258"/>
      <c r="C1" s="258"/>
      <c r="D1" s="258"/>
      <c r="E1" s="258"/>
      <c r="F1" s="258"/>
      <c r="G1" s="258"/>
      <c r="H1" s="258"/>
      <c r="I1" s="258"/>
      <c r="J1" s="258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8.75">
      <c r="A2" s="163"/>
      <c r="B2" s="160"/>
      <c r="C2" s="160"/>
      <c r="D2" s="16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63" customHeight="1">
      <c r="A3" s="275" t="s">
        <v>6</v>
      </c>
      <c r="B3" s="308" t="s">
        <v>318</v>
      </c>
      <c r="C3" s="309"/>
      <c r="D3" s="308" t="s">
        <v>319</v>
      </c>
      <c r="E3" s="309"/>
      <c r="F3" s="313" t="s">
        <v>320</v>
      </c>
      <c r="G3" s="314"/>
      <c r="H3" s="308" t="s">
        <v>321</v>
      </c>
      <c r="I3" s="309"/>
      <c r="J3" s="313" t="s">
        <v>322</v>
      </c>
      <c r="K3" s="309"/>
      <c r="L3" s="267"/>
      <c r="M3" s="267"/>
      <c r="N3" s="267"/>
      <c r="O3" s="267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33.5" customHeight="1">
      <c r="A4" s="275"/>
      <c r="B4" s="244" t="s">
        <v>323</v>
      </c>
      <c r="C4" s="244" t="s">
        <v>324</v>
      </c>
      <c r="D4" s="244" t="s">
        <v>325</v>
      </c>
      <c r="E4" s="244" t="s">
        <v>326</v>
      </c>
      <c r="F4" s="244" t="s">
        <v>325</v>
      </c>
      <c r="G4" s="244" t="s">
        <v>326</v>
      </c>
      <c r="H4" s="244" t="s">
        <v>325</v>
      </c>
      <c r="I4" s="244" t="s">
        <v>326</v>
      </c>
      <c r="J4" s="244" t="s">
        <v>325</v>
      </c>
      <c r="K4" s="248" t="s">
        <v>326</v>
      </c>
      <c r="L4" s="267"/>
      <c r="M4" s="267"/>
      <c r="N4" s="267"/>
      <c r="O4" s="267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8.75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4">
        <v>7</v>
      </c>
      <c r="H5" s="244">
        <v>8</v>
      </c>
      <c r="I5" s="244">
        <v>9</v>
      </c>
      <c r="J5" s="244">
        <v>10</v>
      </c>
      <c r="K5" s="244">
        <v>11</v>
      </c>
      <c r="L5" s="243"/>
      <c r="M5" s="243"/>
      <c r="N5" s="243"/>
      <c r="O5" s="243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50" customHeight="1">
      <c r="A6" s="45" t="s">
        <v>327</v>
      </c>
      <c r="B6" s="11">
        <f>D6/D13*100</f>
        <v>63.125185213010617</v>
      </c>
      <c r="C6" s="164">
        <f>J6/J13*100</f>
        <v>87.114746941363578</v>
      </c>
      <c r="D6" s="11">
        <v>15124.1</v>
      </c>
      <c r="E6" s="165" t="s">
        <v>328</v>
      </c>
      <c r="F6" s="11">
        <v>22435.4</v>
      </c>
      <c r="G6" s="165" t="s">
        <v>329</v>
      </c>
      <c r="H6" s="11">
        <v>2965.9</v>
      </c>
      <c r="I6" s="165" t="s">
        <v>330</v>
      </c>
      <c r="J6" s="39">
        <f>41954-50.5</f>
        <v>41903.5</v>
      </c>
      <c r="K6" s="165" t="s">
        <v>331</v>
      </c>
      <c r="L6" s="27"/>
      <c r="M6" s="27"/>
      <c r="N6" s="27"/>
      <c r="O6" s="27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56.25">
      <c r="A7" s="45" t="s">
        <v>332</v>
      </c>
      <c r="B7" s="11">
        <f>D7/D13*100</f>
        <v>0.71121796075779775</v>
      </c>
      <c r="C7" s="164">
        <v>0</v>
      </c>
      <c r="D7" s="11">
        <v>170.4</v>
      </c>
      <c r="E7" s="11" t="s">
        <v>333</v>
      </c>
      <c r="F7" s="11"/>
      <c r="G7" s="266"/>
      <c r="H7" s="11"/>
      <c r="I7" s="266"/>
      <c r="J7" s="266"/>
      <c r="K7" s="266"/>
      <c r="L7" s="27"/>
      <c r="M7" s="27"/>
      <c r="N7" s="27"/>
      <c r="O7" s="27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37.5">
      <c r="A8" s="45" t="s">
        <v>126</v>
      </c>
      <c r="B8" s="11">
        <f>D8/D13*100</f>
        <v>1.2738481315920178</v>
      </c>
      <c r="C8" s="164">
        <f>J8/J13*100</f>
        <v>0.10498633098759914</v>
      </c>
      <c r="D8" s="247">
        <v>305.2</v>
      </c>
      <c r="E8" s="11" t="s">
        <v>333</v>
      </c>
      <c r="F8" s="11">
        <v>308</v>
      </c>
      <c r="G8" s="11" t="s">
        <v>333</v>
      </c>
      <c r="H8" s="11">
        <v>0</v>
      </c>
      <c r="I8" s="11" t="s">
        <v>333</v>
      </c>
      <c r="J8" s="11">
        <v>50.5</v>
      </c>
      <c r="K8" s="266" t="s">
        <v>333</v>
      </c>
      <c r="L8" s="27"/>
      <c r="M8" s="27"/>
      <c r="N8" s="27"/>
      <c r="O8" s="27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37.5">
      <c r="A9" s="37" t="s">
        <v>334</v>
      </c>
      <c r="B9" s="11">
        <v>0</v>
      </c>
      <c r="C9" s="164">
        <f>J9/J13*100</f>
        <v>3.1737056016964122</v>
      </c>
      <c r="D9" s="247"/>
      <c r="E9" s="11"/>
      <c r="F9" s="11"/>
      <c r="G9" s="11"/>
      <c r="H9" s="11">
        <v>0</v>
      </c>
      <c r="I9" s="11" t="s">
        <v>333</v>
      </c>
      <c r="J9" s="11">
        <v>1526.6</v>
      </c>
      <c r="K9" s="266" t="s">
        <v>333</v>
      </c>
      <c r="L9" s="27"/>
      <c r="M9" s="27"/>
      <c r="N9" s="27"/>
      <c r="O9" s="27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37.5" customHeight="1">
      <c r="A10" s="45" t="s">
        <v>335</v>
      </c>
      <c r="B10" s="11">
        <f>D10/D13*100</f>
        <v>0.20368213899636459</v>
      </c>
      <c r="C10" s="11">
        <f>J10/J13*100</f>
        <v>0.16589919233287945</v>
      </c>
      <c r="D10" s="11">
        <v>48.8</v>
      </c>
      <c r="E10" s="266" t="s">
        <v>336</v>
      </c>
      <c r="F10" s="11">
        <v>34.5</v>
      </c>
      <c r="G10" s="266" t="s">
        <v>337</v>
      </c>
      <c r="H10" s="11">
        <v>9.1</v>
      </c>
      <c r="I10" s="266" t="s">
        <v>338</v>
      </c>
      <c r="J10" s="11">
        <v>79.8</v>
      </c>
      <c r="K10" s="266" t="s">
        <v>339</v>
      </c>
      <c r="L10" s="27"/>
      <c r="M10" s="27"/>
      <c r="N10" s="27"/>
      <c r="O10" s="27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26">
      <c r="A11" s="45" t="s">
        <v>340</v>
      </c>
      <c r="B11" s="166">
        <f>D11/D13*100</f>
        <v>34.686066555643208</v>
      </c>
      <c r="C11" s="11">
        <f>J11/J13*100</f>
        <v>9.4406619336195341</v>
      </c>
      <c r="D11" s="11">
        <f>8282.2+28.2</f>
        <v>8310.4000000000015</v>
      </c>
      <c r="E11" s="55" t="s">
        <v>341</v>
      </c>
      <c r="F11" s="11">
        <v>1343.5</v>
      </c>
      <c r="G11" s="55" t="s">
        <v>342</v>
      </c>
      <c r="H11" s="11">
        <v>87.3</v>
      </c>
      <c r="I11" s="55" t="s">
        <v>343</v>
      </c>
      <c r="J11" s="11">
        <v>4541.1000000000004</v>
      </c>
      <c r="K11" s="55" t="s">
        <v>344</v>
      </c>
      <c r="L11" s="27"/>
      <c r="M11" s="27"/>
      <c r="N11" s="27"/>
      <c r="O11" s="27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8.75">
      <c r="A12" s="45"/>
      <c r="B12" s="11"/>
      <c r="C12" s="11"/>
      <c r="D12" s="11"/>
      <c r="E12" s="11"/>
      <c r="F12" s="11"/>
      <c r="G12" s="266"/>
      <c r="H12" s="11"/>
      <c r="I12" s="266"/>
      <c r="J12" s="167"/>
      <c r="K12" s="167"/>
      <c r="L12" s="168"/>
      <c r="M12" s="168"/>
      <c r="N12" s="168"/>
      <c r="O12" s="168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8.75">
      <c r="A13" s="45" t="s">
        <v>151</v>
      </c>
      <c r="B13" s="11">
        <f>SUM(B6:B12)</f>
        <v>100.00000000000001</v>
      </c>
      <c r="C13" s="11">
        <f>SUM(C6:C12)</f>
        <v>100</v>
      </c>
      <c r="D13" s="14">
        <f>SUM(D6:D12)</f>
        <v>23958.9</v>
      </c>
      <c r="E13" s="11"/>
      <c r="F13" s="14">
        <f>SUM(F6:F12)</f>
        <v>24121.4</v>
      </c>
      <c r="G13" s="117"/>
      <c r="H13" s="14">
        <f>SUM(H6:H12)</f>
        <v>3062.3</v>
      </c>
      <c r="I13" s="117"/>
      <c r="J13" s="14">
        <f>SUM(J6:J12)</f>
        <v>48101.5</v>
      </c>
      <c r="K13" s="117"/>
      <c r="L13" s="24"/>
      <c r="M13" s="24"/>
      <c r="N13" s="24"/>
      <c r="O13" s="2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8.75">
      <c r="A14" s="106"/>
      <c r="B14" s="169"/>
      <c r="C14" s="169"/>
      <c r="D14" s="169"/>
      <c r="E14" s="169"/>
      <c r="F14" s="169"/>
      <c r="G14" s="169"/>
      <c r="H14" s="249"/>
      <c r="I14" s="249"/>
      <c r="J14" s="24"/>
      <c r="K14" s="24"/>
      <c r="L14" s="24"/>
      <c r="M14" s="24"/>
      <c r="N14" s="24"/>
      <c r="O14" s="24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8.75">
      <c r="A15" s="106"/>
      <c r="B15" s="169"/>
      <c r="C15" s="169"/>
      <c r="D15" s="170"/>
      <c r="E15" s="169"/>
      <c r="F15" s="169"/>
      <c r="G15" s="169"/>
      <c r="H15" s="249"/>
      <c r="I15" s="249"/>
      <c r="J15" s="171"/>
      <c r="K15" s="24"/>
      <c r="L15" s="24"/>
      <c r="M15" s="24"/>
      <c r="N15" s="24"/>
      <c r="O15" s="24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8.75">
      <c r="A16" s="106"/>
      <c r="B16" s="169"/>
      <c r="C16" s="169"/>
      <c r="D16" s="169"/>
      <c r="E16" s="169"/>
      <c r="F16" s="169"/>
      <c r="G16" s="169"/>
      <c r="H16" s="249"/>
      <c r="I16" s="249"/>
      <c r="J16" s="24"/>
      <c r="K16" s="24"/>
      <c r="L16" s="24"/>
      <c r="M16" s="24"/>
      <c r="N16" s="24"/>
      <c r="O16" s="2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8.75">
      <c r="A17" s="106"/>
      <c r="B17" s="169"/>
      <c r="C17" s="169"/>
      <c r="D17" s="170"/>
      <c r="E17" s="169"/>
      <c r="F17" s="169"/>
      <c r="G17" s="169"/>
      <c r="H17" s="249"/>
      <c r="I17" s="249"/>
      <c r="J17" s="171"/>
      <c r="K17" s="24"/>
      <c r="L17" s="24"/>
      <c r="M17" s="24"/>
      <c r="N17" s="24"/>
      <c r="O17" s="2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8.75">
      <c r="A18" s="106"/>
      <c r="B18" s="169"/>
      <c r="C18" s="169"/>
      <c r="D18" s="169"/>
      <c r="E18" s="169"/>
      <c r="F18" s="169"/>
      <c r="G18" s="169"/>
      <c r="H18" s="249"/>
      <c r="I18" s="249"/>
      <c r="J18" s="24"/>
      <c r="K18" s="24"/>
      <c r="L18" s="24"/>
      <c r="M18" s="24"/>
      <c r="N18" s="24"/>
      <c r="O18" s="24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8.75">
      <c r="A19" s="106"/>
      <c r="B19" s="169"/>
      <c r="C19" s="169"/>
      <c r="D19" s="170"/>
      <c r="E19" s="170"/>
      <c r="F19" s="170"/>
      <c r="G19" s="169"/>
      <c r="H19" s="249"/>
      <c r="I19" s="249"/>
      <c r="J19" s="24"/>
      <c r="K19" s="24"/>
      <c r="L19" s="24"/>
      <c r="M19" s="24"/>
      <c r="N19" s="24"/>
      <c r="O19" s="24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8.75">
      <c r="A20" s="106"/>
      <c r="B20" s="169"/>
      <c r="C20" s="169"/>
      <c r="D20" s="169"/>
      <c r="E20" s="169"/>
      <c r="F20" s="169"/>
      <c r="G20" s="169"/>
      <c r="H20" s="249"/>
      <c r="I20" s="249"/>
      <c r="J20" s="24"/>
      <c r="K20" s="24"/>
      <c r="L20" s="24"/>
      <c r="M20" s="24"/>
      <c r="N20" s="24"/>
      <c r="O20" s="2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8.75">
      <c r="A21" s="106"/>
      <c r="B21" s="169"/>
      <c r="C21" s="169"/>
      <c r="D21" s="170"/>
      <c r="E21" s="169"/>
      <c r="F21" s="169"/>
      <c r="G21" s="169"/>
      <c r="H21" s="249"/>
      <c r="I21" s="249"/>
      <c r="J21" s="24"/>
      <c r="K21" s="24"/>
      <c r="L21" s="24"/>
      <c r="M21" s="24"/>
      <c r="N21" s="24"/>
      <c r="O21" s="24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8.75">
      <c r="A22" s="106"/>
      <c r="B22" s="169"/>
      <c r="C22" s="169"/>
      <c r="D22" s="169"/>
      <c r="E22" s="169"/>
      <c r="F22" s="169"/>
      <c r="G22" s="169"/>
      <c r="H22" s="249"/>
      <c r="I22" s="249"/>
      <c r="J22" s="24"/>
      <c r="K22" s="24"/>
      <c r="L22" s="24"/>
      <c r="M22" s="24"/>
      <c r="N22" s="24"/>
      <c r="O22" s="24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8.75">
      <c r="A23" s="106"/>
      <c r="B23" s="169"/>
      <c r="C23" s="169"/>
      <c r="D23" s="170"/>
      <c r="E23" s="169"/>
      <c r="F23" s="169"/>
      <c r="G23" s="169"/>
      <c r="H23" s="249"/>
      <c r="I23" s="249"/>
      <c r="J23" s="24"/>
      <c r="K23" s="24"/>
      <c r="L23" s="24"/>
      <c r="M23" s="24"/>
      <c r="N23" s="24"/>
      <c r="O23" s="24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8.75">
      <c r="A24" s="106"/>
      <c r="B24" s="169"/>
      <c r="C24" s="169"/>
      <c r="D24" s="169"/>
      <c r="E24" s="169"/>
      <c r="F24" s="169"/>
      <c r="G24" s="169"/>
      <c r="H24" s="249"/>
      <c r="I24" s="249"/>
      <c r="J24" s="24"/>
      <c r="K24" s="24"/>
      <c r="L24" s="24"/>
      <c r="M24" s="24"/>
      <c r="N24" s="24"/>
      <c r="O24" s="24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8.75">
      <c r="A25" s="106"/>
      <c r="B25" s="169"/>
      <c r="C25" s="169"/>
      <c r="D25" s="170"/>
      <c r="E25" s="169"/>
      <c r="F25" s="169"/>
      <c r="G25" s="169"/>
      <c r="H25" s="249"/>
      <c r="I25" s="249"/>
      <c r="J25" s="24"/>
      <c r="K25" s="24"/>
      <c r="L25" s="24"/>
      <c r="M25" s="24"/>
      <c r="N25" s="24"/>
      <c r="O25" s="24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8.75">
      <c r="A26" s="24" t="s">
        <v>345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8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67"/>
      <c r="M27" s="267"/>
      <c r="N27" s="267"/>
      <c r="O27" s="267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56.25">
      <c r="A28" s="244" t="s">
        <v>346</v>
      </c>
      <c r="B28" s="308" t="s">
        <v>347</v>
      </c>
      <c r="C28" s="315"/>
      <c r="D28" s="316"/>
      <c r="E28" s="244" t="s">
        <v>348</v>
      </c>
      <c r="F28" s="244" t="s">
        <v>349</v>
      </c>
      <c r="G28" s="244" t="s">
        <v>350</v>
      </c>
      <c r="H28" s="244" t="s">
        <v>351</v>
      </c>
      <c r="I28" s="308" t="s">
        <v>352</v>
      </c>
      <c r="J28" s="317"/>
      <c r="K28" s="316"/>
      <c r="L28" s="243"/>
      <c r="M28" s="243"/>
      <c r="N28" s="243"/>
      <c r="O28" s="243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8.75">
      <c r="A29" s="247">
        <v>1</v>
      </c>
      <c r="B29" s="308">
        <v>2</v>
      </c>
      <c r="C29" s="315"/>
      <c r="D29" s="316"/>
      <c r="E29" s="247">
        <v>3</v>
      </c>
      <c r="F29" s="247">
        <v>4</v>
      </c>
      <c r="G29" s="247">
        <v>5</v>
      </c>
      <c r="H29" s="172">
        <v>6</v>
      </c>
      <c r="I29" s="308">
        <v>7</v>
      </c>
      <c r="J29" s="317"/>
      <c r="K29" s="318"/>
      <c r="L29" s="27"/>
      <c r="M29" s="27"/>
      <c r="N29" s="27"/>
      <c r="O29" s="27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8.75">
      <c r="A30" s="45"/>
      <c r="B30" s="319"/>
      <c r="C30" s="320"/>
      <c r="D30" s="316"/>
      <c r="E30" s="266"/>
      <c r="F30" s="266"/>
      <c r="G30" s="266"/>
      <c r="H30" s="11"/>
      <c r="I30" s="308"/>
      <c r="J30" s="317"/>
      <c r="K30" s="316"/>
      <c r="L30" s="27"/>
      <c r="M30" s="27"/>
      <c r="N30" s="27"/>
      <c r="O30" s="27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8.75">
      <c r="A31" s="45" t="s">
        <v>151</v>
      </c>
      <c r="B31" s="308" t="s">
        <v>353</v>
      </c>
      <c r="C31" s="315"/>
      <c r="D31" s="316"/>
      <c r="E31" s="244"/>
      <c r="F31" s="244" t="s">
        <v>353</v>
      </c>
      <c r="G31" s="244" t="s">
        <v>353</v>
      </c>
      <c r="H31" s="244"/>
      <c r="I31" s="308" t="s">
        <v>353</v>
      </c>
      <c r="J31" s="317"/>
      <c r="K31" s="316"/>
      <c r="L31" s="254"/>
      <c r="M31" s="254"/>
      <c r="N31" s="254"/>
      <c r="O31" s="254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8.75">
      <c r="A32" s="249"/>
      <c r="B32" s="243"/>
      <c r="C32" s="243"/>
      <c r="D32" s="243"/>
      <c r="E32" s="243"/>
      <c r="F32" s="243"/>
      <c r="G32" s="243"/>
      <c r="H32" s="243"/>
      <c r="I32" s="243"/>
      <c r="J32" s="243"/>
      <c r="K32" s="254"/>
      <c r="L32" s="24"/>
      <c r="M32" s="24"/>
      <c r="N32" s="24"/>
      <c r="O32" s="2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8.75">
      <c r="A33" s="24" t="s">
        <v>354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8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67"/>
      <c r="M34" s="267"/>
      <c r="N34" s="267"/>
      <c r="O34" s="267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8.75">
      <c r="A35" s="244" t="s">
        <v>355</v>
      </c>
      <c r="B35" s="308" t="s">
        <v>356</v>
      </c>
      <c r="C35" s="315"/>
      <c r="D35" s="316"/>
      <c r="E35" s="321" t="s">
        <v>357</v>
      </c>
      <c r="F35" s="322"/>
      <c r="G35" s="283" t="s">
        <v>358</v>
      </c>
      <c r="H35" s="283"/>
      <c r="I35" s="321" t="s">
        <v>359</v>
      </c>
      <c r="J35" s="323"/>
      <c r="K35" s="322"/>
      <c r="L35" s="243"/>
      <c r="M35" s="243"/>
      <c r="N35" s="243"/>
      <c r="O35" s="243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24" customHeight="1">
      <c r="A36" s="244">
        <v>1</v>
      </c>
      <c r="B36" s="308">
        <v>2</v>
      </c>
      <c r="C36" s="315"/>
      <c r="D36" s="317"/>
      <c r="E36" s="308">
        <v>3</v>
      </c>
      <c r="F36" s="316"/>
      <c r="G36" s="308">
        <v>4</v>
      </c>
      <c r="H36" s="327"/>
      <c r="I36" s="308">
        <v>5</v>
      </c>
      <c r="J36" s="328"/>
      <c r="K36" s="318"/>
      <c r="L36" s="27"/>
      <c r="M36" s="27"/>
      <c r="N36" s="27"/>
      <c r="O36" s="27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37.5">
      <c r="A37" s="45" t="s">
        <v>360</v>
      </c>
      <c r="B37" s="324"/>
      <c r="C37" s="325"/>
      <c r="D37" s="326"/>
      <c r="E37" s="260"/>
      <c r="F37" s="173"/>
      <c r="G37" s="174"/>
      <c r="H37" s="173"/>
      <c r="I37" s="264"/>
      <c r="J37" s="262"/>
      <c r="K37" s="175"/>
      <c r="L37" s="27"/>
      <c r="M37" s="27"/>
      <c r="N37" s="27"/>
      <c r="O37" s="27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8.75">
      <c r="A38" s="45" t="s">
        <v>361</v>
      </c>
      <c r="B38" s="324"/>
      <c r="C38" s="325"/>
      <c r="D38" s="326"/>
      <c r="E38" s="260"/>
      <c r="F38" s="173"/>
      <c r="G38" s="174"/>
      <c r="H38" s="173"/>
      <c r="I38" s="264"/>
      <c r="J38" s="262"/>
      <c r="K38" s="175"/>
      <c r="L38" s="27"/>
      <c r="M38" s="27"/>
      <c r="N38" s="27"/>
      <c r="O38" s="27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21.75" customHeight="1">
      <c r="A39" s="45"/>
      <c r="B39" s="324"/>
      <c r="C39" s="325"/>
      <c r="D39" s="326"/>
      <c r="E39" s="260"/>
      <c r="F39" s="173"/>
      <c r="G39" s="174"/>
      <c r="H39" s="173"/>
      <c r="I39" s="264"/>
      <c r="J39" s="262"/>
      <c r="K39" s="175"/>
      <c r="L39" s="27"/>
      <c r="M39" s="27"/>
      <c r="N39" s="27"/>
      <c r="O39" s="27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37.5">
      <c r="A40" s="45" t="s">
        <v>362</v>
      </c>
      <c r="B40" s="324"/>
      <c r="C40" s="325"/>
      <c r="D40" s="326"/>
      <c r="E40" s="260"/>
      <c r="F40" s="173"/>
      <c r="G40" s="174"/>
      <c r="H40" s="173"/>
      <c r="I40" s="264"/>
      <c r="J40" s="262"/>
      <c r="K40" s="175"/>
      <c r="L40" s="27"/>
      <c r="M40" s="27"/>
      <c r="N40" s="27"/>
      <c r="O40" s="27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8.75">
      <c r="A41" s="45" t="s">
        <v>363</v>
      </c>
      <c r="B41" s="324"/>
      <c r="C41" s="325"/>
      <c r="D41" s="326"/>
      <c r="E41" s="260"/>
      <c r="F41" s="173"/>
      <c r="G41" s="174"/>
      <c r="H41" s="173"/>
      <c r="I41" s="264"/>
      <c r="J41" s="262"/>
      <c r="K41" s="175"/>
      <c r="L41" s="27"/>
      <c r="M41" s="27"/>
      <c r="N41" s="27"/>
      <c r="O41" s="27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1.75" customHeight="1">
      <c r="A42" s="45"/>
      <c r="B42" s="324"/>
      <c r="C42" s="325"/>
      <c r="D42" s="326"/>
      <c r="E42" s="260"/>
      <c r="F42" s="173"/>
      <c r="G42" s="174"/>
      <c r="H42" s="173"/>
      <c r="I42" s="264"/>
      <c r="J42" s="262"/>
      <c r="K42" s="175"/>
      <c r="L42" s="27"/>
      <c r="M42" s="27"/>
      <c r="N42" s="27"/>
      <c r="O42" s="27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37.5">
      <c r="A43" s="45" t="s">
        <v>364</v>
      </c>
      <c r="B43" s="324"/>
      <c r="C43" s="325"/>
      <c r="D43" s="326"/>
      <c r="E43" s="260"/>
      <c r="F43" s="173"/>
      <c r="G43" s="174"/>
      <c r="H43" s="173"/>
      <c r="I43" s="264"/>
      <c r="J43" s="262"/>
      <c r="K43" s="175"/>
      <c r="L43" s="27"/>
      <c r="M43" s="27"/>
      <c r="N43" s="27"/>
      <c r="O43" s="27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8.75">
      <c r="A44" s="45" t="s">
        <v>361</v>
      </c>
      <c r="B44" s="324"/>
      <c r="C44" s="325"/>
      <c r="D44" s="326"/>
      <c r="E44" s="260"/>
      <c r="F44" s="173"/>
      <c r="G44" s="174"/>
      <c r="H44" s="173"/>
      <c r="I44" s="264"/>
      <c r="J44" s="262"/>
      <c r="K44" s="175"/>
      <c r="L44" s="27"/>
      <c r="M44" s="27"/>
      <c r="N44" s="27"/>
      <c r="O44" s="27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8.75">
      <c r="A45" s="45"/>
      <c r="B45" s="324"/>
      <c r="C45" s="325"/>
      <c r="D45" s="326"/>
      <c r="E45" s="260"/>
      <c r="F45" s="173"/>
      <c r="G45" s="174"/>
      <c r="H45" s="173"/>
      <c r="I45" s="264"/>
      <c r="J45" s="262"/>
      <c r="K45" s="175"/>
      <c r="L45" s="27"/>
      <c r="M45" s="27"/>
      <c r="N45" s="27"/>
      <c r="O45" s="27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8.75">
      <c r="A46" s="45" t="s">
        <v>151</v>
      </c>
      <c r="B46" s="324"/>
      <c r="C46" s="325"/>
      <c r="D46" s="326"/>
      <c r="E46" s="260"/>
      <c r="F46" s="176"/>
      <c r="G46" s="174"/>
      <c r="H46" s="176"/>
      <c r="I46" s="177"/>
      <c r="J46" s="262"/>
      <c r="K46" s="175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8.75">
      <c r="A47" s="31"/>
      <c r="B47" s="160"/>
      <c r="C47" s="160"/>
      <c r="D47" s="160"/>
      <c r="E47" s="44"/>
      <c r="F47" s="44"/>
      <c r="G47" s="44"/>
      <c r="H47" s="31"/>
      <c r="I47" s="31"/>
      <c r="J47" s="31"/>
      <c r="K47" s="31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ht="18.75">
      <c r="A48" s="329" t="s">
        <v>365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178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ht="18.7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63"/>
      <c r="M49" s="267"/>
      <c r="N49" s="267"/>
      <c r="O49" s="267"/>
      <c r="P49" s="267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</row>
    <row r="50" spans="1:29" ht="37.5">
      <c r="A50" s="330" t="s">
        <v>366</v>
      </c>
      <c r="B50" s="332" t="s">
        <v>367</v>
      </c>
      <c r="C50" s="333"/>
      <c r="D50" s="334"/>
      <c r="E50" s="283" t="s">
        <v>368</v>
      </c>
      <c r="F50" s="283" t="s">
        <v>369</v>
      </c>
      <c r="G50" s="283" t="s">
        <v>370</v>
      </c>
      <c r="H50" s="255" t="s">
        <v>371</v>
      </c>
      <c r="I50" s="261"/>
      <c r="J50" s="261"/>
      <c r="K50" s="261"/>
      <c r="L50" s="179" t="s">
        <v>372</v>
      </c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43"/>
      <c r="Z50" s="243"/>
      <c r="AA50" s="243"/>
      <c r="AB50" s="243"/>
      <c r="AC50" s="243"/>
    </row>
    <row r="51" spans="1:29" ht="56.25">
      <c r="A51" s="331"/>
      <c r="B51" s="335"/>
      <c r="C51" s="336"/>
      <c r="D51" s="337"/>
      <c r="E51" s="284"/>
      <c r="F51" s="284"/>
      <c r="G51" s="284"/>
      <c r="H51" s="248" t="s">
        <v>373</v>
      </c>
      <c r="I51" s="244" t="s">
        <v>374</v>
      </c>
      <c r="J51" s="244" t="s">
        <v>75</v>
      </c>
      <c r="K51" s="244" t="s">
        <v>375</v>
      </c>
      <c r="L51" s="180">
        <v>10</v>
      </c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256"/>
      <c r="X51" s="256"/>
      <c r="Y51" s="256"/>
      <c r="Z51" s="256"/>
      <c r="AA51" s="256"/>
      <c r="AB51" s="256"/>
      <c r="AC51" s="256"/>
    </row>
    <row r="52" spans="1:29" ht="15.75">
      <c r="A52" s="182">
        <v>1</v>
      </c>
      <c r="B52" s="343">
        <v>2</v>
      </c>
      <c r="C52" s="344"/>
      <c r="D52" s="345"/>
      <c r="E52" s="165">
        <v>3</v>
      </c>
      <c r="F52" s="165">
        <v>4</v>
      </c>
      <c r="G52" s="183">
        <v>5</v>
      </c>
      <c r="H52" s="165">
        <v>6</v>
      </c>
      <c r="I52" s="165">
        <v>7</v>
      </c>
      <c r="J52" s="165">
        <v>8</v>
      </c>
      <c r="K52" s="165">
        <v>9</v>
      </c>
      <c r="L52" s="184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</row>
    <row r="53" spans="1:29" ht="15.75">
      <c r="A53" s="182" t="s">
        <v>376</v>
      </c>
      <c r="B53" s="343"/>
      <c r="C53" s="344"/>
      <c r="D53" s="345"/>
      <c r="E53" s="165"/>
      <c r="F53" s="165"/>
      <c r="G53" s="186"/>
      <c r="H53" s="187"/>
      <c r="I53" s="187"/>
      <c r="J53" s="187"/>
      <c r="K53" s="187"/>
      <c r="L53" s="188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</row>
    <row r="54" spans="1:29" ht="18.75">
      <c r="A54" s="182"/>
      <c r="B54" s="343"/>
      <c r="C54" s="344"/>
      <c r="D54" s="345"/>
      <c r="E54" s="165"/>
      <c r="F54" s="165"/>
      <c r="G54" s="189"/>
      <c r="H54" s="190"/>
      <c r="I54" s="190"/>
      <c r="J54" s="190"/>
      <c r="K54" s="190"/>
      <c r="L54" s="191">
        <f t="shared" ref="G54:Q55" si="0">L52+L53</f>
        <v>0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8.75">
      <c r="A55" s="192" t="s">
        <v>151</v>
      </c>
      <c r="B55" s="346"/>
      <c r="C55" s="347"/>
      <c r="D55" s="345"/>
      <c r="E55" s="253"/>
      <c r="F55" s="193"/>
      <c r="G55" s="191">
        <f t="shared" si="0"/>
        <v>0</v>
      </c>
      <c r="H55" s="191">
        <f t="shared" si="0"/>
        <v>0</v>
      </c>
      <c r="I55" s="191">
        <f t="shared" si="0"/>
        <v>0</v>
      </c>
      <c r="J55" s="191">
        <f t="shared" si="0"/>
        <v>0</v>
      </c>
      <c r="K55" s="191">
        <f t="shared" si="0"/>
        <v>0</v>
      </c>
      <c r="L55" s="259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8.75">
      <c r="A56" s="159"/>
      <c r="B56" s="259"/>
      <c r="C56" s="259"/>
      <c r="D56" s="194"/>
      <c r="E56" s="259"/>
      <c r="F56" s="194"/>
      <c r="G56" s="195"/>
      <c r="H56" s="259"/>
      <c r="I56" s="259"/>
      <c r="J56" s="259"/>
      <c r="K56" s="259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</row>
    <row r="57" spans="1:29" ht="18.75">
      <c r="A57" s="329" t="s">
        <v>377</v>
      </c>
      <c r="B57" s="329"/>
      <c r="C57" s="329"/>
      <c r="D57" s="329"/>
      <c r="E57" s="329"/>
      <c r="F57" s="329"/>
      <c r="G57" s="329"/>
      <c r="H57" s="329"/>
      <c r="I57" s="329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</row>
    <row r="58" spans="1:29" ht="18.75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63"/>
      <c r="M58" s="267"/>
      <c r="N58" s="267"/>
      <c r="O58" s="267"/>
      <c r="P58" s="267"/>
      <c r="Q58" s="267"/>
      <c r="R58" s="267"/>
      <c r="S58" s="267"/>
      <c r="T58" s="267"/>
      <c r="U58" s="267"/>
      <c r="V58" s="243"/>
      <c r="W58" s="243"/>
      <c r="X58" s="243"/>
      <c r="Y58" s="243"/>
      <c r="Z58" s="243"/>
      <c r="AA58" s="243"/>
      <c r="AB58" s="243"/>
      <c r="AC58" s="243"/>
    </row>
    <row r="59" spans="1:29" ht="18.75" customHeight="1">
      <c r="A59" s="330" t="s">
        <v>366</v>
      </c>
      <c r="B59" s="332" t="s">
        <v>378</v>
      </c>
      <c r="C59" s="333"/>
      <c r="D59" s="334"/>
      <c r="E59" s="283" t="s">
        <v>367</v>
      </c>
      <c r="F59" s="283" t="s">
        <v>369</v>
      </c>
      <c r="G59" s="283" t="s">
        <v>379</v>
      </c>
      <c r="H59" s="255" t="s">
        <v>380</v>
      </c>
      <c r="I59" s="261"/>
      <c r="J59" s="261"/>
      <c r="K59" s="261"/>
      <c r="L59" s="263"/>
      <c r="M59" s="267"/>
      <c r="N59" s="267"/>
      <c r="O59" s="267"/>
      <c r="P59" s="267"/>
      <c r="Q59" s="267"/>
      <c r="R59" s="267"/>
      <c r="S59" s="267"/>
      <c r="T59" s="267"/>
      <c r="U59" s="267"/>
      <c r="V59" s="243"/>
      <c r="W59" s="243"/>
      <c r="X59" s="243"/>
      <c r="Y59" s="243"/>
      <c r="Z59" s="243"/>
      <c r="AA59" s="243"/>
      <c r="AB59" s="243"/>
      <c r="AC59" s="243"/>
    </row>
    <row r="60" spans="1:29" ht="37.5">
      <c r="A60" s="338"/>
      <c r="B60" s="339"/>
      <c r="C60" s="340"/>
      <c r="D60" s="341"/>
      <c r="E60" s="342"/>
      <c r="F60" s="342"/>
      <c r="G60" s="342"/>
      <c r="H60" s="283" t="s">
        <v>381</v>
      </c>
      <c r="I60" s="255" t="s">
        <v>382</v>
      </c>
      <c r="J60" s="261"/>
      <c r="K60" s="261"/>
      <c r="L60" s="244" t="s">
        <v>383</v>
      </c>
      <c r="M60" s="267"/>
      <c r="N60" s="267"/>
      <c r="O60" s="267"/>
      <c r="P60" s="267"/>
      <c r="Q60" s="267"/>
      <c r="R60" s="267"/>
      <c r="S60" s="267"/>
      <c r="T60" s="267"/>
      <c r="U60" s="267"/>
      <c r="V60" s="243"/>
      <c r="W60" s="243"/>
      <c r="X60" s="243"/>
      <c r="Y60" s="243"/>
      <c r="Z60" s="243"/>
      <c r="AA60" s="243"/>
      <c r="AB60" s="243"/>
      <c r="AC60" s="243"/>
    </row>
    <row r="61" spans="1:29" ht="18.75">
      <c r="A61" s="331"/>
      <c r="B61" s="335"/>
      <c r="C61" s="336"/>
      <c r="D61" s="337"/>
      <c r="E61" s="284"/>
      <c r="F61" s="284"/>
      <c r="G61" s="284"/>
      <c r="H61" s="284"/>
      <c r="I61" s="244" t="s">
        <v>384</v>
      </c>
      <c r="J61" s="244" t="s">
        <v>385</v>
      </c>
      <c r="K61" s="244" t="s">
        <v>386</v>
      </c>
      <c r="L61" s="165">
        <v>10</v>
      </c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256"/>
      <c r="Y61" s="256"/>
      <c r="Z61" s="256"/>
      <c r="AA61" s="256"/>
      <c r="AB61" s="256"/>
      <c r="AC61" s="256"/>
    </row>
    <row r="62" spans="1:29" ht="15.75">
      <c r="A62" s="182">
        <v>1</v>
      </c>
      <c r="B62" s="343">
        <v>2</v>
      </c>
      <c r="C62" s="344"/>
      <c r="D62" s="345"/>
      <c r="E62" s="165">
        <v>3</v>
      </c>
      <c r="F62" s="165">
        <v>4</v>
      </c>
      <c r="G62" s="165">
        <v>5</v>
      </c>
      <c r="H62" s="165">
        <v>6</v>
      </c>
      <c r="I62" s="165">
        <v>7</v>
      </c>
      <c r="J62" s="165">
        <v>8</v>
      </c>
      <c r="K62" s="165">
        <v>9</v>
      </c>
      <c r="L62" s="190"/>
      <c r="M62" s="196"/>
      <c r="N62" s="196"/>
      <c r="O62" s="196"/>
      <c r="P62" s="196"/>
      <c r="Q62" s="197"/>
      <c r="R62" s="197"/>
      <c r="S62" s="197"/>
      <c r="T62" s="197"/>
      <c r="U62" s="197"/>
      <c r="V62" s="185"/>
      <c r="W62" s="185"/>
      <c r="X62" s="185"/>
      <c r="Y62" s="185"/>
      <c r="Z62" s="185"/>
      <c r="AA62" s="185"/>
      <c r="AB62" s="185"/>
      <c r="AC62" s="185"/>
    </row>
    <row r="63" spans="1:29" ht="15.75">
      <c r="A63" s="198"/>
      <c r="B63" s="348"/>
      <c r="C63" s="349"/>
      <c r="D63" s="350"/>
      <c r="E63" s="199"/>
      <c r="F63" s="199"/>
      <c r="G63" s="199"/>
      <c r="H63" s="200">
        <f>SUM(I63:L63)</f>
        <v>0</v>
      </c>
      <c r="I63" s="190"/>
      <c r="J63" s="190"/>
      <c r="K63" s="190"/>
      <c r="L63" s="190"/>
      <c r="M63" s="196"/>
      <c r="N63" s="196"/>
      <c r="O63" s="196"/>
      <c r="P63" s="196"/>
      <c r="Q63" s="197"/>
      <c r="R63" s="197"/>
      <c r="S63" s="197"/>
      <c r="T63" s="197"/>
      <c r="U63" s="197"/>
      <c r="V63" s="185"/>
      <c r="W63" s="185"/>
      <c r="X63" s="185"/>
      <c r="Y63" s="185"/>
      <c r="Z63" s="185"/>
      <c r="AA63" s="185"/>
      <c r="AB63" s="185"/>
      <c r="AC63" s="185"/>
    </row>
    <row r="64" spans="1:29" ht="18.75">
      <c r="A64" s="198"/>
      <c r="B64" s="348"/>
      <c r="C64" s="349"/>
      <c r="D64" s="350"/>
      <c r="E64" s="199"/>
      <c r="F64" s="199"/>
      <c r="G64" s="199"/>
      <c r="H64" s="200">
        <f>SUM(I63:L63)</f>
        <v>0</v>
      </c>
      <c r="I64" s="190"/>
      <c r="J64" s="190"/>
      <c r="K64" s="190"/>
      <c r="L64" s="192"/>
      <c r="M64" s="159"/>
      <c r="N64" s="159"/>
      <c r="O64" s="159"/>
      <c r="P64" s="159"/>
      <c r="Q64" s="159"/>
      <c r="R64" s="159"/>
      <c r="S64" s="159"/>
      <c r="T64" s="159"/>
      <c r="U64" s="159"/>
      <c r="V64" s="27"/>
      <c r="W64" s="27"/>
      <c r="X64" s="27"/>
      <c r="Y64" s="27"/>
      <c r="Z64" s="27"/>
      <c r="AA64" s="27"/>
      <c r="AB64" s="27"/>
      <c r="AC64" s="27"/>
    </row>
    <row r="65" spans="1:29" ht="18.75">
      <c r="A65" s="192" t="s">
        <v>151</v>
      </c>
      <c r="B65" s="351"/>
      <c r="C65" s="352"/>
      <c r="D65" s="350"/>
      <c r="E65" s="192"/>
      <c r="F65" s="192"/>
      <c r="G65" s="192"/>
      <c r="H65" s="201">
        <v>0</v>
      </c>
      <c r="I65" s="192"/>
      <c r="J65" s="192"/>
      <c r="K65" s="192"/>
      <c r="L65" s="243"/>
      <c r="M65" s="243"/>
      <c r="N65" s="243"/>
      <c r="O65" s="243"/>
      <c r="P65" s="31"/>
      <c r="Q65" s="202"/>
      <c r="R65" s="202"/>
      <c r="S65" s="202"/>
      <c r="T65" s="202"/>
      <c r="U65" s="202"/>
      <c r="V65" s="31"/>
      <c r="W65" s="31"/>
      <c r="X65" s="31"/>
      <c r="Y65" s="31"/>
      <c r="Z65" s="31"/>
      <c r="AA65" s="31"/>
      <c r="AB65" s="31"/>
      <c r="AC65" s="202"/>
    </row>
    <row r="66" spans="1:29" ht="18.7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31"/>
      <c r="Q66" s="202"/>
      <c r="R66" s="202"/>
      <c r="S66" s="202"/>
      <c r="T66" s="202"/>
      <c r="U66" s="202"/>
      <c r="V66" s="31"/>
      <c r="W66" s="31"/>
      <c r="X66" s="31"/>
      <c r="Y66" s="31"/>
      <c r="Z66" s="31"/>
      <c r="AA66" s="31"/>
      <c r="AB66" s="31"/>
      <c r="AC66" s="202"/>
    </row>
    <row r="67" spans="1:29" ht="18.7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</row>
  </sheetData>
  <mergeCells count="53">
    <mergeCell ref="H60:H61"/>
    <mergeCell ref="B62:D62"/>
    <mergeCell ref="B63:D63"/>
    <mergeCell ref="B64:D64"/>
    <mergeCell ref="B65:D65"/>
    <mergeCell ref="B52:D52"/>
    <mergeCell ref="B53:D53"/>
    <mergeCell ref="B54:D54"/>
    <mergeCell ref="B55:D55"/>
    <mergeCell ref="A57:I57"/>
    <mergeCell ref="A59:A61"/>
    <mergeCell ref="B59:D61"/>
    <mergeCell ref="E59:E61"/>
    <mergeCell ref="F59:F61"/>
    <mergeCell ref="G59:G61"/>
    <mergeCell ref="B45:D45"/>
    <mergeCell ref="B46:D46"/>
    <mergeCell ref="A48:K48"/>
    <mergeCell ref="A50:A51"/>
    <mergeCell ref="B50:D51"/>
    <mergeCell ref="E50:E51"/>
    <mergeCell ref="F50:F51"/>
    <mergeCell ref="G50:G51"/>
    <mergeCell ref="B44:D44"/>
    <mergeCell ref="B36:D36"/>
    <mergeCell ref="E36:F36"/>
    <mergeCell ref="G36:H36"/>
    <mergeCell ref="I36:K36"/>
    <mergeCell ref="B37:D37"/>
    <mergeCell ref="B38:D38"/>
    <mergeCell ref="B39:D39"/>
    <mergeCell ref="B40:D40"/>
    <mergeCell ref="B41:D41"/>
    <mergeCell ref="B42:D42"/>
    <mergeCell ref="B43:D43"/>
    <mergeCell ref="B31:D31"/>
    <mergeCell ref="I31:K31"/>
    <mergeCell ref="B35:D35"/>
    <mergeCell ref="E35:F35"/>
    <mergeCell ref="G35:H35"/>
    <mergeCell ref="I35:K35"/>
    <mergeCell ref="B28:D28"/>
    <mergeCell ref="I28:K28"/>
    <mergeCell ref="B29:D29"/>
    <mergeCell ref="I29:K29"/>
    <mergeCell ref="B30:D30"/>
    <mergeCell ref="I30:K30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selection sqref="A1:XFD1048576"/>
    </sheetView>
  </sheetViews>
  <sheetFormatPr defaultRowHeight="15"/>
  <cols>
    <col min="10" max="10" width="10.42578125" customWidth="1"/>
    <col min="11" max="11" width="9.28515625" bestFit="1" customWidth="1"/>
    <col min="12" max="12" width="10" bestFit="1" customWidth="1"/>
    <col min="13" max="13" width="11.42578125" bestFit="1" customWidth="1"/>
    <col min="14" max="14" width="10" bestFit="1" customWidth="1"/>
    <col min="16" max="16" width="10.85546875" bestFit="1" customWidth="1"/>
    <col min="25" max="25" width="9.140625" customWidth="1"/>
    <col min="26" max="29" width="9.28515625" bestFit="1" customWidth="1"/>
  </cols>
  <sheetData>
    <row r="1" spans="1:29" ht="18.75">
      <c r="A1" s="329" t="s">
        <v>387</v>
      </c>
      <c r="B1" s="329"/>
      <c r="C1" s="329"/>
      <c r="D1" s="329"/>
      <c r="E1" s="329"/>
      <c r="F1" s="329"/>
      <c r="G1" s="329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ht="19.5" thickBot="1">
      <c r="A2" s="203"/>
      <c r="B2" s="203"/>
      <c r="C2" s="203"/>
      <c r="D2" s="203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353" t="s">
        <v>388</v>
      </c>
      <c r="X2" s="353"/>
      <c r="Y2" s="353"/>
      <c r="Z2" s="353"/>
      <c r="AA2" s="353"/>
      <c r="AB2" s="353"/>
      <c r="AC2" s="353"/>
    </row>
    <row r="3" spans="1:29" ht="18.75">
      <c r="A3" s="275" t="s">
        <v>366</v>
      </c>
      <c r="B3" s="321" t="s">
        <v>389</v>
      </c>
      <c r="C3" s="354"/>
      <c r="D3" s="355"/>
      <c r="E3" s="360" t="s">
        <v>390</v>
      </c>
      <c r="F3" s="361"/>
      <c r="G3" s="361"/>
      <c r="H3" s="361"/>
      <c r="I3" s="362"/>
      <c r="J3" s="360" t="s">
        <v>391</v>
      </c>
      <c r="K3" s="361"/>
      <c r="L3" s="361"/>
      <c r="M3" s="361"/>
      <c r="N3" s="362"/>
      <c r="O3" s="360" t="s">
        <v>392</v>
      </c>
      <c r="P3" s="361"/>
      <c r="Q3" s="361"/>
      <c r="R3" s="361"/>
      <c r="S3" s="362"/>
      <c r="T3" s="360" t="s">
        <v>393</v>
      </c>
      <c r="U3" s="361"/>
      <c r="V3" s="361"/>
      <c r="W3" s="361"/>
      <c r="X3" s="362"/>
      <c r="Y3" s="363" t="s">
        <v>151</v>
      </c>
      <c r="Z3" s="364"/>
      <c r="AA3" s="364"/>
      <c r="AB3" s="364"/>
      <c r="AC3" s="365"/>
    </row>
    <row r="4" spans="1:29" ht="18.75">
      <c r="A4" s="275"/>
      <c r="B4" s="356"/>
      <c r="C4" s="357"/>
      <c r="D4" s="357"/>
      <c r="E4" s="366" t="s">
        <v>394</v>
      </c>
      <c r="F4" s="308" t="s">
        <v>382</v>
      </c>
      <c r="G4" s="315"/>
      <c r="H4" s="315"/>
      <c r="I4" s="370"/>
      <c r="J4" s="366" t="s">
        <v>394</v>
      </c>
      <c r="K4" s="308" t="s">
        <v>382</v>
      </c>
      <c r="L4" s="373"/>
      <c r="M4" s="373"/>
      <c r="N4" s="374"/>
      <c r="O4" s="366" t="s">
        <v>394</v>
      </c>
      <c r="P4" s="308" t="s">
        <v>382</v>
      </c>
      <c r="Q4" s="315"/>
      <c r="R4" s="315"/>
      <c r="S4" s="370"/>
      <c r="T4" s="375" t="s">
        <v>394</v>
      </c>
      <c r="U4" s="308" t="s">
        <v>382</v>
      </c>
      <c r="V4" s="315"/>
      <c r="W4" s="315"/>
      <c r="X4" s="370"/>
      <c r="Y4" s="371" t="s">
        <v>394</v>
      </c>
      <c r="Z4" s="275" t="s">
        <v>382</v>
      </c>
      <c r="AA4" s="275"/>
      <c r="AB4" s="275"/>
      <c r="AC4" s="372"/>
    </row>
    <row r="5" spans="1:29" ht="18.75">
      <c r="A5" s="275"/>
      <c r="B5" s="358"/>
      <c r="C5" s="359"/>
      <c r="D5" s="359"/>
      <c r="E5" s="367"/>
      <c r="F5" s="9" t="s">
        <v>395</v>
      </c>
      <c r="G5" s="9" t="s">
        <v>385</v>
      </c>
      <c r="H5" s="9" t="s">
        <v>386</v>
      </c>
      <c r="I5" s="204" t="s">
        <v>383</v>
      </c>
      <c r="J5" s="367"/>
      <c r="K5" s="9" t="s">
        <v>395</v>
      </c>
      <c r="L5" s="9" t="s">
        <v>385</v>
      </c>
      <c r="M5" s="9" t="s">
        <v>386</v>
      </c>
      <c r="N5" s="204" t="s">
        <v>383</v>
      </c>
      <c r="O5" s="367"/>
      <c r="P5" s="9" t="s">
        <v>396</v>
      </c>
      <c r="Q5" s="9" t="s">
        <v>397</v>
      </c>
      <c r="R5" s="9" t="s">
        <v>398</v>
      </c>
      <c r="S5" s="204" t="s">
        <v>16</v>
      </c>
      <c r="T5" s="376"/>
      <c r="U5" s="9" t="s">
        <v>396</v>
      </c>
      <c r="V5" s="9" t="s">
        <v>397</v>
      </c>
      <c r="W5" s="9" t="s">
        <v>398</v>
      </c>
      <c r="X5" s="204" t="s">
        <v>16</v>
      </c>
      <c r="Y5" s="371"/>
      <c r="Z5" s="9" t="s">
        <v>396</v>
      </c>
      <c r="AA5" s="9" t="s">
        <v>397</v>
      </c>
      <c r="AB5" s="9" t="s">
        <v>398</v>
      </c>
      <c r="AC5" s="204" t="s">
        <v>16</v>
      </c>
    </row>
    <row r="6" spans="1:29" ht="18.75">
      <c r="A6" s="9">
        <v>1</v>
      </c>
      <c r="B6" s="308">
        <v>2</v>
      </c>
      <c r="C6" s="315"/>
      <c r="D6" s="373"/>
      <c r="E6" s="205">
        <v>3</v>
      </c>
      <c r="F6" s="9">
        <v>4</v>
      </c>
      <c r="G6" s="9">
        <v>5</v>
      </c>
      <c r="H6" s="9">
        <v>6</v>
      </c>
      <c r="I6" s="204">
        <v>7</v>
      </c>
      <c r="J6" s="205">
        <v>8</v>
      </c>
      <c r="K6" s="9">
        <v>9</v>
      </c>
      <c r="L6" s="9">
        <v>10</v>
      </c>
      <c r="M6" s="9">
        <v>11</v>
      </c>
      <c r="N6" s="204">
        <v>12</v>
      </c>
      <c r="O6" s="205">
        <v>13</v>
      </c>
      <c r="P6" s="9">
        <v>14</v>
      </c>
      <c r="Q6" s="9">
        <v>15</v>
      </c>
      <c r="R6" s="9">
        <v>16</v>
      </c>
      <c r="S6" s="204">
        <v>17</v>
      </c>
      <c r="T6" s="205">
        <v>18</v>
      </c>
      <c r="U6" s="9">
        <v>19</v>
      </c>
      <c r="V6" s="8">
        <v>20</v>
      </c>
      <c r="W6" s="8">
        <v>21</v>
      </c>
      <c r="X6" s="206">
        <v>22</v>
      </c>
      <c r="Y6" s="207">
        <v>23</v>
      </c>
      <c r="Z6" s="8">
        <v>24</v>
      </c>
      <c r="AA6" s="8">
        <v>25</v>
      </c>
      <c r="AB6" s="8">
        <v>26</v>
      </c>
      <c r="AC6" s="206">
        <v>27</v>
      </c>
    </row>
    <row r="7" spans="1:29" ht="24" customHeight="1">
      <c r="A7" s="9">
        <v>1</v>
      </c>
      <c r="B7" s="368" t="str">
        <f>[2]кап.інвестиції!A9</f>
        <v>придбання спецтехніки для проведення ремонтних робіт</v>
      </c>
      <c r="C7" s="369"/>
      <c r="D7" s="369"/>
      <c r="E7" s="205"/>
      <c r="F7" s="9"/>
      <c r="G7" s="9"/>
      <c r="H7" s="9"/>
      <c r="I7" s="204"/>
      <c r="J7" s="208">
        <f>K7+L7+M7+N7</f>
        <v>14992.5</v>
      </c>
      <c r="K7" s="187">
        <f>[2]кап.інвестиції!G9</f>
        <v>0</v>
      </c>
      <c r="L7" s="187">
        <v>115</v>
      </c>
      <c r="M7" s="187">
        <v>10074.1</v>
      </c>
      <c r="N7" s="209">
        <f>[2]кап.інвестиції!J9</f>
        <v>4803.3999999999996</v>
      </c>
      <c r="O7" s="205"/>
      <c r="P7" s="9"/>
      <c r="Q7" s="9"/>
      <c r="R7" s="9"/>
      <c r="S7" s="204"/>
      <c r="T7" s="210">
        <f>U7+V7+W7+X7</f>
        <v>6808.2</v>
      </c>
      <c r="U7" s="157">
        <v>0</v>
      </c>
      <c r="V7" s="57">
        <v>0</v>
      </c>
      <c r="W7" s="8">
        <v>5975.4</v>
      </c>
      <c r="X7" s="206">
        <v>832.8</v>
      </c>
      <c r="Y7" s="208">
        <f>Z7+AA7+AB7+AC7</f>
        <v>21800.7</v>
      </c>
      <c r="Z7" s="187">
        <f>K7+U7</f>
        <v>0</v>
      </c>
      <c r="AA7" s="187">
        <f t="shared" ref="AA7:AC19" si="0">L7+V7</f>
        <v>115</v>
      </c>
      <c r="AB7" s="187">
        <f t="shared" si="0"/>
        <v>16049.5</v>
      </c>
      <c r="AC7" s="187">
        <f t="shared" si="0"/>
        <v>5636.2</v>
      </c>
    </row>
    <row r="8" spans="1:29" ht="18.75">
      <c r="A8" s="9">
        <v>2</v>
      </c>
      <c r="B8" s="368" t="str">
        <f>[2]кап.інвестиції!A11</f>
        <v>Придбання офісних меблів</v>
      </c>
      <c r="C8" s="369"/>
      <c r="D8" s="369"/>
      <c r="E8" s="205"/>
      <c r="F8" s="9"/>
      <c r="G8" s="9"/>
      <c r="H8" s="9"/>
      <c r="I8" s="204"/>
      <c r="J8" s="208">
        <f t="shared" ref="J8:J20" si="1">K8+L8+M8+N8</f>
        <v>500</v>
      </c>
      <c r="K8" s="187">
        <f>[2]кап.інвестиції!G11</f>
        <v>0</v>
      </c>
      <c r="L8" s="187">
        <f>[2]кап.інвестиції!H11</f>
        <v>0</v>
      </c>
      <c r="M8" s="187">
        <f>[2]кап.інвестиції!I11</f>
        <v>500</v>
      </c>
      <c r="N8" s="209">
        <f>[2]кап.інвестиції!J11</f>
        <v>0</v>
      </c>
      <c r="O8" s="205"/>
      <c r="P8" s="9"/>
      <c r="Q8" s="9"/>
      <c r="R8" s="9"/>
      <c r="S8" s="204"/>
      <c r="T8" s="210">
        <f t="shared" ref="T8:T20" si="2">U8+V8+W8+X8</f>
        <v>0</v>
      </c>
      <c r="U8" s="157">
        <v>0</v>
      </c>
      <c r="V8" s="57">
        <v>0</v>
      </c>
      <c r="W8" s="157">
        <v>0</v>
      </c>
      <c r="X8" s="211">
        <v>0</v>
      </c>
      <c r="Y8" s="208">
        <f t="shared" ref="Y8:Y20" si="3">Z8+AA8+AB8+AC8</f>
        <v>500</v>
      </c>
      <c r="Z8" s="187">
        <f>K8+U8</f>
        <v>0</v>
      </c>
      <c r="AA8" s="187">
        <f t="shared" si="0"/>
        <v>0</v>
      </c>
      <c r="AB8" s="187">
        <f t="shared" si="0"/>
        <v>500</v>
      </c>
      <c r="AC8" s="187">
        <f t="shared" si="0"/>
        <v>0</v>
      </c>
    </row>
    <row r="9" spans="1:29" ht="22.5" customHeight="1">
      <c r="A9" s="9">
        <v>3</v>
      </c>
      <c r="B9" s="368" t="str">
        <f>[2]кап.інвестиції!A12</f>
        <v>придбання комп*ютерної техніки</v>
      </c>
      <c r="C9" s="369"/>
      <c r="D9" s="369"/>
      <c r="E9" s="205"/>
      <c r="F9" s="9"/>
      <c r="G9" s="9"/>
      <c r="H9" s="9"/>
      <c r="I9" s="204"/>
      <c r="J9" s="208">
        <f t="shared" si="1"/>
        <v>120</v>
      </c>
      <c r="K9" s="187">
        <f>[2]кап.інвестиції!G12</f>
        <v>0</v>
      </c>
      <c r="L9" s="187">
        <f>[2]кап.інвестиції!H12</f>
        <v>0</v>
      </c>
      <c r="M9" s="187">
        <f>[2]кап.інвестиції!I12</f>
        <v>120</v>
      </c>
      <c r="N9" s="209">
        <f>[2]кап.інвестиції!J12</f>
        <v>0</v>
      </c>
      <c r="O9" s="205"/>
      <c r="P9" s="9"/>
      <c r="Q9" s="9"/>
      <c r="R9" s="9"/>
      <c r="S9" s="204"/>
      <c r="T9" s="210">
        <f t="shared" si="2"/>
        <v>0</v>
      </c>
      <c r="U9" s="157">
        <v>0</v>
      </c>
      <c r="V9" s="57">
        <v>0</v>
      </c>
      <c r="W9" s="157">
        <v>0</v>
      </c>
      <c r="X9" s="211">
        <v>0</v>
      </c>
      <c r="Y9" s="208">
        <f t="shared" si="3"/>
        <v>120</v>
      </c>
      <c r="Z9" s="187">
        <f t="shared" ref="Z9:Z19" si="4">K9+U9</f>
        <v>0</v>
      </c>
      <c r="AA9" s="187">
        <f t="shared" si="0"/>
        <v>0</v>
      </c>
      <c r="AB9" s="187">
        <f t="shared" si="0"/>
        <v>120</v>
      </c>
      <c r="AC9" s="187">
        <f t="shared" si="0"/>
        <v>0</v>
      </c>
    </row>
    <row r="10" spans="1:29" ht="39" customHeight="1">
      <c r="A10" s="9">
        <v>4</v>
      </c>
      <c r="B10" s="368" t="str">
        <f>[2]кап.інвестиції!A27</f>
        <v>капітальний ремонт  будівель по вул. Бидгощська, 13 в м. Черкаси</v>
      </c>
      <c r="C10" s="369"/>
      <c r="D10" s="369"/>
      <c r="E10" s="205"/>
      <c r="F10" s="9"/>
      <c r="G10" s="9"/>
      <c r="H10" s="9"/>
      <c r="I10" s="204"/>
      <c r="J10" s="208">
        <f t="shared" si="1"/>
        <v>202</v>
      </c>
      <c r="K10" s="187">
        <f>[2]кап.інвестиції!G27</f>
        <v>0</v>
      </c>
      <c r="L10" s="187">
        <f>[2]кап.інвестиції!H27</f>
        <v>0</v>
      </c>
      <c r="M10" s="187">
        <f>[2]кап.інвестиції!I27</f>
        <v>202</v>
      </c>
      <c r="N10" s="209">
        <f>[2]кап.інвестиції!J27</f>
        <v>0</v>
      </c>
      <c r="O10" s="205"/>
      <c r="P10" s="9"/>
      <c r="Q10" s="9"/>
      <c r="R10" s="9"/>
      <c r="S10" s="204"/>
      <c r="T10" s="210">
        <f t="shared" si="2"/>
        <v>0</v>
      </c>
      <c r="U10" s="157">
        <v>0</v>
      </c>
      <c r="V10" s="57">
        <v>0</v>
      </c>
      <c r="W10" s="157">
        <v>0</v>
      </c>
      <c r="X10" s="211">
        <v>0</v>
      </c>
      <c r="Y10" s="208">
        <f t="shared" si="3"/>
        <v>202</v>
      </c>
      <c r="Z10" s="187">
        <f t="shared" si="4"/>
        <v>0</v>
      </c>
      <c r="AA10" s="187">
        <f t="shared" si="0"/>
        <v>0</v>
      </c>
      <c r="AB10" s="187">
        <f t="shared" si="0"/>
        <v>202</v>
      </c>
      <c r="AC10" s="187">
        <f t="shared" si="0"/>
        <v>0</v>
      </c>
    </row>
    <row r="11" spans="1:29" ht="39.75" customHeight="1">
      <c r="A11" s="9">
        <v>5</v>
      </c>
      <c r="B11" s="368" t="str">
        <f>[2]кап.інвестиції!A29</f>
        <v>Реконструкція  адміністративної будівлі по вул. Бидгощська,13 в м. Черкаси (з ПКД)</v>
      </c>
      <c r="C11" s="369"/>
      <c r="D11" s="369"/>
      <c r="E11" s="205"/>
      <c r="F11" s="9"/>
      <c r="G11" s="9"/>
      <c r="H11" s="9"/>
      <c r="I11" s="204"/>
      <c r="J11" s="208">
        <f t="shared" si="1"/>
        <v>1200</v>
      </c>
      <c r="K11" s="187">
        <f>[2]кап.інвестиції!G29</f>
        <v>0</v>
      </c>
      <c r="L11" s="187">
        <f>[2]кап.інвестиції!H29</f>
        <v>0</v>
      </c>
      <c r="M11" s="187">
        <f>[2]кап.інвестиції!I29</f>
        <v>1200</v>
      </c>
      <c r="N11" s="209">
        <f>[2]кап.інвестиції!J29</f>
        <v>0</v>
      </c>
      <c r="O11" s="205"/>
      <c r="P11" s="9"/>
      <c r="Q11" s="9"/>
      <c r="R11" s="9"/>
      <c r="S11" s="204"/>
      <c r="T11" s="210">
        <f t="shared" si="2"/>
        <v>0</v>
      </c>
      <c r="U11" s="157">
        <v>0</v>
      </c>
      <c r="V11" s="57">
        <v>0</v>
      </c>
      <c r="W11" s="157">
        <v>0</v>
      </c>
      <c r="X11" s="211">
        <v>0</v>
      </c>
      <c r="Y11" s="208">
        <f t="shared" si="3"/>
        <v>1200</v>
      </c>
      <c r="Z11" s="187">
        <f t="shared" si="4"/>
        <v>0</v>
      </c>
      <c r="AA11" s="187">
        <f t="shared" si="0"/>
        <v>0</v>
      </c>
      <c r="AB11" s="187">
        <f t="shared" si="0"/>
        <v>1200</v>
      </c>
      <c r="AC11" s="187">
        <f t="shared" si="0"/>
        <v>0</v>
      </c>
    </row>
    <row r="12" spans="1:29" ht="52.5" customHeight="1">
      <c r="A12" s="9">
        <v>6</v>
      </c>
      <c r="B12" s="368" t="str">
        <f>[2]кап.інвестиції!A30</f>
        <v>Капітальний ремонт очисних споруд дощових вод в районі Чорного Яру (заміна фільтрів)(з ПКД)</v>
      </c>
      <c r="C12" s="369"/>
      <c r="D12" s="369"/>
      <c r="E12" s="205"/>
      <c r="F12" s="9"/>
      <c r="G12" s="9"/>
      <c r="H12" s="9"/>
      <c r="I12" s="204"/>
      <c r="J12" s="208">
        <f t="shared" si="1"/>
        <v>943.8</v>
      </c>
      <c r="K12" s="187">
        <f>[2]кап.інвестиції!G30</f>
        <v>0</v>
      </c>
      <c r="L12" s="187">
        <f>[2]кап.інвестиції!H30</f>
        <v>0</v>
      </c>
      <c r="M12" s="187">
        <f>[2]кап.інвестиції!I30</f>
        <v>0</v>
      </c>
      <c r="N12" s="209">
        <f>[2]кап.інвестиції!J30</f>
        <v>943.8</v>
      </c>
      <c r="O12" s="205"/>
      <c r="P12" s="9"/>
      <c r="Q12" s="9"/>
      <c r="R12" s="9"/>
      <c r="S12" s="204"/>
      <c r="T12" s="210">
        <f t="shared" si="2"/>
        <v>0</v>
      </c>
      <c r="U12" s="157">
        <v>0</v>
      </c>
      <c r="V12" s="57">
        <v>0</v>
      </c>
      <c r="W12" s="157">
        <v>0</v>
      </c>
      <c r="X12" s="211">
        <v>0</v>
      </c>
      <c r="Y12" s="208">
        <f t="shared" si="3"/>
        <v>943.8</v>
      </c>
      <c r="Z12" s="187">
        <f t="shared" si="4"/>
        <v>0</v>
      </c>
      <c r="AA12" s="187">
        <f t="shared" si="0"/>
        <v>0</v>
      </c>
      <c r="AB12" s="187">
        <f t="shared" si="0"/>
        <v>0</v>
      </c>
      <c r="AC12" s="187">
        <f t="shared" si="0"/>
        <v>943.8</v>
      </c>
    </row>
    <row r="13" spans="1:29" ht="49.5" customHeight="1">
      <c r="A13" s="9">
        <v>7</v>
      </c>
      <c r="B13" s="368" t="str">
        <f>[2]кап.інвестиції!A31</f>
        <v>Послуги з комплексного спеціального обстеження 
шляхопроводу по вул. Благовісній м. Черкаси(з ПКД)</v>
      </c>
      <c r="C13" s="369"/>
      <c r="D13" s="369"/>
      <c r="E13" s="205"/>
      <c r="F13" s="9"/>
      <c r="G13" s="9"/>
      <c r="H13" s="9"/>
      <c r="I13" s="204"/>
      <c r="J13" s="208">
        <f t="shared" si="1"/>
        <v>139.69999999999999</v>
      </c>
      <c r="K13" s="187">
        <f>[2]кап.інвестиції!G31</f>
        <v>0</v>
      </c>
      <c r="L13" s="187">
        <f>[2]кап.інвестиції!H31</f>
        <v>0</v>
      </c>
      <c r="M13" s="187">
        <f>[2]кап.інвестиції!I31</f>
        <v>139.69999999999999</v>
      </c>
      <c r="N13" s="209">
        <f>[2]кап.інвестиції!J31</f>
        <v>0</v>
      </c>
      <c r="O13" s="205"/>
      <c r="P13" s="9"/>
      <c r="Q13" s="9"/>
      <c r="R13" s="9"/>
      <c r="S13" s="204"/>
      <c r="T13" s="210">
        <f t="shared" si="2"/>
        <v>0</v>
      </c>
      <c r="U13" s="157">
        <v>0</v>
      </c>
      <c r="V13" s="57">
        <v>0</v>
      </c>
      <c r="W13" s="157">
        <v>0</v>
      </c>
      <c r="X13" s="211">
        <v>0</v>
      </c>
      <c r="Y13" s="208">
        <f t="shared" si="3"/>
        <v>139.69999999999999</v>
      </c>
      <c r="Z13" s="187">
        <f t="shared" si="4"/>
        <v>0</v>
      </c>
      <c r="AA13" s="187">
        <f t="shared" si="0"/>
        <v>0</v>
      </c>
      <c r="AB13" s="187">
        <f t="shared" si="0"/>
        <v>139.69999999999999</v>
      </c>
      <c r="AC13" s="187">
        <f t="shared" si="0"/>
        <v>0</v>
      </c>
    </row>
    <row r="14" spans="1:29" ht="52.5" customHeight="1">
      <c r="A14" s="9">
        <v>8</v>
      </c>
      <c r="B14" s="368" t="str">
        <f>[2]кап.інвестиції!A32</f>
        <v>Послуги з комплексного спеціального обстеження 
шляхопроводу по вул. Дахнівський  м. Черкаси (з ПКД)</v>
      </c>
      <c r="C14" s="369"/>
      <c r="D14" s="369"/>
      <c r="E14" s="205"/>
      <c r="F14" s="9"/>
      <c r="G14" s="9"/>
      <c r="H14" s="9"/>
      <c r="I14" s="204"/>
      <c r="J14" s="208">
        <f t="shared" si="1"/>
        <v>88.9</v>
      </c>
      <c r="K14" s="187">
        <f>[2]кап.інвестиції!G32</f>
        <v>0</v>
      </c>
      <c r="L14" s="187">
        <f>[2]кап.інвестиції!H32</f>
        <v>0</v>
      </c>
      <c r="M14" s="187">
        <f>[2]кап.інвестиції!I32</f>
        <v>88.9</v>
      </c>
      <c r="N14" s="209">
        <f>[2]кап.інвестиції!J32</f>
        <v>0</v>
      </c>
      <c r="O14" s="205"/>
      <c r="P14" s="9"/>
      <c r="Q14" s="9"/>
      <c r="R14" s="9"/>
      <c r="S14" s="204"/>
      <c r="T14" s="210">
        <f t="shared" si="2"/>
        <v>0</v>
      </c>
      <c r="U14" s="157">
        <v>0</v>
      </c>
      <c r="V14" s="57">
        <v>0</v>
      </c>
      <c r="W14" s="157">
        <v>0</v>
      </c>
      <c r="X14" s="211">
        <v>0</v>
      </c>
      <c r="Y14" s="208">
        <f t="shared" si="3"/>
        <v>88.9</v>
      </c>
      <c r="Z14" s="187">
        <f t="shared" si="4"/>
        <v>0</v>
      </c>
      <c r="AA14" s="187">
        <f t="shared" si="0"/>
        <v>0</v>
      </c>
      <c r="AB14" s="187">
        <f t="shared" si="0"/>
        <v>88.9</v>
      </c>
      <c r="AC14" s="187">
        <f t="shared" si="0"/>
        <v>0</v>
      </c>
    </row>
    <row r="15" spans="1:29" ht="50.25" customHeight="1">
      <c r="A15" s="9">
        <v>9</v>
      </c>
      <c r="B15" s="368" t="str">
        <f>[2]кап.інвестиції!A33</f>
        <v>Послуги з комплексного спеціального обстеження мосту по вул. Смілянській м. Черкаси (з ПКД)</v>
      </c>
      <c r="C15" s="369"/>
      <c r="D15" s="369"/>
      <c r="E15" s="205"/>
      <c r="F15" s="9"/>
      <c r="G15" s="9"/>
      <c r="H15" s="9"/>
      <c r="I15" s="204"/>
      <c r="J15" s="208">
        <f t="shared" si="1"/>
        <v>5.7</v>
      </c>
      <c r="K15" s="187">
        <f>[2]кап.інвестиції!G33</f>
        <v>0</v>
      </c>
      <c r="L15" s="187">
        <f>[2]кап.інвестиції!H33</f>
        <v>0</v>
      </c>
      <c r="M15" s="187">
        <f>[2]кап.інвестиції!I33</f>
        <v>0</v>
      </c>
      <c r="N15" s="209">
        <f>[2]кап.інвестиції!J33</f>
        <v>5.7</v>
      </c>
      <c r="O15" s="205"/>
      <c r="P15" s="9"/>
      <c r="Q15" s="9"/>
      <c r="R15" s="9"/>
      <c r="S15" s="204"/>
      <c r="T15" s="210">
        <f t="shared" si="2"/>
        <v>0</v>
      </c>
      <c r="U15" s="157">
        <v>0</v>
      </c>
      <c r="V15" s="57">
        <v>0</v>
      </c>
      <c r="W15" s="157">
        <v>0</v>
      </c>
      <c r="X15" s="211">
        <v>0</v>
      </c>
      <c r="Y15" s="208">
        <f t="shared" si="3"/>
        <v>5.7</v>
      </c>
      <c r="Z15" s="187">
        <f t="shared" si="4"/>
        <v>0</v>
      </c>
      <c r="AA15" s="187">
        <f t="shared" si="0"/>
        <v>0</v>
      </c>
      <c r="AB15" s="187">
        <f t="shared" si="0"/>
        <v>0</v>
      </c>
      <c r="AC15" s="187">
        <f t="shared" si="0"/>
        <v>5.7</v>
      </c>
    </row>
    <row r="16" spans="1:29" ht="52.5" customHeight="1">
      <c r="A16" s="9">
        <v>10</v>
      </c>
      <c r="B16" s="368" t="str">
        <f>[2]кап.інвестиції!A34</f>
        <v>Послуги з комплексного спеціального обстеження 
естакади  по проспекту Хіміків м. Черкаси (з ПКД)</v>
      </c>
      <c r="C16" s="369"/>
      <c r="D16" s="369"/>
      <c r="E16" s="205"/>
      <c r="F16" s="9"/>
      <c r="G16" s="9"/>
      <c r="H16" s="9"/>
      <c r="I16" s="204"/>
      <c r="J16" s="208">
        <f t="shared" si="1"/>
        <v>1507.1</v>
      </c>
      <c r="K16" s="187">
        <f>[2]кап.інвестиції!G34</f>
        <v>0</v>
      </c>
      <c r="L16" s="187">
        <f>[2]кап.інвестиції!H34</f>
        <v>0</v>
      </c>
      <c r="M16" s="187">
        <f>[2]кап.інвестиції!I34</f>
        <v>0</v>
      </c>
      <c r="N16" s="209">
        <f>[2]кап.інвестиції!J34</f>
        <v>1507.1</v>
      </c>
      <c r="O16" s="205"/>
      <c r="P16" s="9"/>
      <c r="Q16" s="9"/>
      <c r="R16" s="9"/>
      <c r="S16" s="204"/>
      <c r="T16" s="210">
        <f t="shared" si="2"/>
        <v>0</v>
      </c>
      <c r="U16" s="157">
        <v>0</v>
      </c>
      <c r="V16" s="57">
        <v>0</v>
      </c>
      <c r="W16" s="157">
        <v>0</v>
      </c>
      <c r="X16" s="211">
        <v>0</v>
      </c>
      <c r="Y16" s="208">
        <f t="shared" si="3"/>
        <v>1507.1</v>
      </c>
      <c r="Z16" s="187">
        <f t="shared" si="4"/>
        <v>0</v>
      </c>
      <c r="AA16" s="187">
        <f t="shared" si="0"/>
        <v>0</v>
      </c>
      <c r="AB16" s="187">
        <f t="shared" si="0"/>
        <v>0</v>
      </c>
      <c r="AC16" s="187">
        <f t="shared" si="0"/>
        <v>1507.1</v>
      </c>
    </row>
    <row r="17" spans="1:29" ht="52.5" customHeight="1">
      <c r="A17" s="110">
        <v>11</v>
      </c>
      <c r="B17" s="386" t="str">
        <f>[2]кап.інвестиції!A35</f>
        <v>Послуги з комплексного спеціального обстеження
пішохідного мосту по  вул. Дахнівській м. Черкаси  (з ПКД)</v>
      </c>
      <c r="C17" s="387"/>
      <c r="D17" s="387"/>
      <c r="E17" s="212"/>
      <c r="F17" s="213"/>
      <c r="G17" s="213"/>
      <c r="H17" s="214"/>
      <c r="I17" s="215"/>
      <c r="J17" s="208">
        <f t="shared" si="1"/>
        <v>50.9</v>
      </c>
      <c r="K17" s="187">
        <f>[2]кап.інвестиції!G35</f>
        <v>0</v>
      </c>
      <c r="L17" s="187">
        <f>[2]кап.інвестиції!H35</f>
        <v>0</v>
      </c>
      <c r="M17" s="187">
        <f>[2]кап.інвестиції!I35</f>
        <v>0</v>
      </c>
      <c r="N17" s="209">
        <f>[2]кап.інвестиції!J35</f>
        <v>50.9</v>
      </c>
      <c r="O17" s="216"/>
      <c r="P17" s="217"/>
      <c r="Q17" s="217"/>
      <c r="R17" s="217"/>
      <c r="S17" s="218"/>
      <c r="T17" s="210">
        <f t="shared" si="2"/>
        <v>0</v>
      </c>
      <c r="U17" s="157">
        <v>0</v>
      </c>
      <c r="V17" s="57">
        <v>0</v>
      </c>
      <c r="W17" s="157">
        <v>0</v>
      </c>
      <c r="X17" s="211">
        <v>0</v>
      </c>
      <c r="Y17" s="208">
        <f t="shared" si="3"/>
        <v>50.9</v>
      </c>
      <c r="Z17" s="187">
        <f t="shared" si="4"/>
        <v>0</v>
      </c>
      <c r="AA17" s="187">
        <f t="shared" si="0"/>
        <v>0</v>
      </c>
      <c r="AB17" s="187">
        <f t="shared" si="0"/>
        <v>0</v>
      </c>
      <c r="AC17" s="187">
        <f t="shared" si="0"/>
        <v>50.9</v>
      </c>
    </row>
    <row r="18" spans="1:29" ht="56.25" customHeight="1">
      <c r="A18" s="110">
        <v>12</v>
      </c>
      <c r="B18" s="386" t="str">
        <f>[2]кап.інвестиції!A36</f>
        <v>Послуги з комплексного спеціального обстеження 
пішохідного мосту   вул. Одеській  м. Черкаси (з ПКД)</v>
      </c>
      <c r="C18" s="387"/>
      <c r="D18" s="387"/>
      <c r="E18" s="212"/>
      <c r="F18" s="213"/>
      <c r="G18" s="213"/>
      <c r="H18" s="214"/>
      <c r="I18" s="215"/>
      <c r="J18" s="208">
        <f t="shared" si="1"/>
        <v>77.7</v>
      </c>
      <c r="K18" s="187">
        <f>[2]кап.інвестиції!G36</f>
        <v>0</v>
      </c>
      <c r="L18" s="187">
        <f>[2]кап.інвестиції!H36</f>
        <v>0</v>
      </c>
      <c r="M18" s="187">
        <f>[2]кап.інвестиції!I36</f>
        <v>0</v>
      </c>
      <c r="N18" s="209">
        <f>[2]кап.інвестиції!J36</f>
        <v>77.7</v>
      </c>
      <c r="O18" s="216"/>
      <c r="P18" s="217"/>
      <c r="Q18" s="217"/>
      <c r="R18" s="217"/>
      <c r="S18" s="218"/>
      <c r="T18" s="210">
        <f t="shared" si="2"/>
        <v>0</v>
      </c>
      <c r="U18" s="157">
        <v>0</v>
      </c>
      <c r="V18" s="57">
        <v>0</v>
      </c>
      <c r="W18" s="157">
        <v>0</v>
      </c>
      <c r="X18" s="211">
        <v>0</v>
      </c>
      <c r="Y18" s="208">
        <f t="shared" si="3"/>
        <v>77.7</v>
      </c>
      <c r="Z18" s="187">
        <f t="shared" si="4"/>
        <v>0</v>
      </c>
      <c r="AA18" s="187">
        <f t="shared" si="0"/>
        <v>0</v>
      </c>
      <c r="AB18" s="187">
        <f t="shared" si="0"/>
        <v>0</v>
      </c>
      <c r="AC18" s="187">
        <f t="shared" si="0"/>
        <v>77.7</v>
      </c>
    </row>
    <row r="19" spans="1:29" ht="24.75" customHeight="1">
      <c r="A19" s="110">
        <v>13</v>
      </c>
      <c r="B19" s="386" t="str">
        <f>[2]кап.інвестиції!A37</f>
        <v>Капітальний ремонт зупинок громадського транспорту</v>
      </c>
      <c r="C19" s="387"/>
      <c r="D19" s="387"/>
      <c r="E19" s="212"/>
      <c r="F19" s="213"/>
      <c r="G19" s="213"/>
      <c r="H19" s="214"/>
      <c r="I19" s="215"/>
      <c r="J19" s="208">
        <f t="shared" si="1"/>
        <v>3000</v>
      </c>
      <c r="K19" s="187">
        <f>[2]кап.інвестиції!G37</f>
        <v>0</v>
      </c>
      <c r="L19" s="187">
        <f>[2]кап.інвестиції!H37</f>
        <v>0</v>
      </c>
      <c r="M19" s="187">
        <f>[2]кап.інвестиції!I37</f>
        <v>1500</v>
      </c>
      <c r="N19" s="209">
        <f>[2]кап.інвестиції!J37</f>
        <v>1500</v>
      </c>
      <c r="O19" s="216"/>
      <c r="P19" s="217"/>
      <c r="Q19" s="217"/>
      <c r="R19" s="217"/>
      <c r="S19" s="218"/>
      <c r="T19" s="210">
        <f t="shared" si="2"/>
        <v>0</v>
      </c>
      <c r="U19" s="157">
        <v>0</v>
      </c>
      <c r="V19" s="57">
        <v>0</v>
      </c>
      <c r="W19" s="157">
        <v>0</v>
      </c>
      <c r="X19" s="211">
        <v>0</v>
      </c>
      <c r="Y19" s="208">
        <f t="shared" si="3"/>
        <v>3000</v>
      </c>
      <c r="Z19" s="187">
        <f t="shared" si="4"/>
        <v>0</v>
      </c>
      <c r="AA19" s="187">
        <f t="shared" si="0"/>
        <v>0</v>
      </c>
      <c r="AB19" s="187">
        <f t="shared" si="0"/>
        <v>1500</v>
      </c>
      <c r="AC19" s="187">
        <f t="shared" si="0"/>
        <v>1500</v>
      </c>
    </row>
    <row r="20" spans="1:29" ht="18.75">
      <c r="A20" s="219" t="s">
        <v>151</v>
      </c>
      <c r="B20" s="388"/>
      <c r="C20" s="389"/>
      <c r="D20" s="377"/>
      <c r="E20" s="220"/>
      <c r="F20" s="221"/>
      <c r="G20" s="221"/>
      <c r="H20" s="110"/>
      <c r="I20" s="222"/>
      <c r="J20" s="208">
        <f t="shared" si="1"/>
        <v>22828.3</v>
      </c>
      <c r="K20" s="187">
        <f>SUM(K7:K19)</f>
        <v>0</v>
      </c>
      <c r="L20" s="187">
        <f>SUM(L7:L19)</f>
        <v>115</v>
      </c>
      <c r="M20" s="187">
        <f>SUM(M7:M19)</f>
        <v>13824.7</v>
      </c>
      <c r="N20" s="209">
        <f>SUM(N7:N19)</f>
        <v>8888.5999999999985</v>
      </c>
      <c r="O20" s="223"/>
      <c r="P20" s="11"/>
      <c r="Q20" s="11"/>
      <c r="R20" s="11"/>
      <c r="S20" s="224"/>
      <c r="T20" s="210">
        <f t="shared" si="2"/>
        <v>6808.2</v>
      </c>
      <c r="U20" s="157">
        <f>SUM(U7:U19)</f>
        <v>0</v>
      </c>
      <c r="V20" s="157">
        <f t="shared" ref="V20:X20" si="5">SUM(V7:V19)</f>
        <v>0</v>
      </c>
      <c r="W20" s="157">
        <f t="shared" si="5"/>
        <v>5975.4</v>
      </c>
      <c r="X20" s="225">
        <f t="shared" si="5"/>
        <v>832.8</v>
      </c>
      <c r="Y20" s="208">
        <f t="shared" si="3"/>
        <v>29636.499999999996</v>
      </c>
      <c r="Z20" s="187">
        <f>K20</f>
        <v>0</v>
      </c>
      <c r="AA20" s="187">
        <f>L20+V20</f>
        <v>115</v>
      </c>
      <c r="AB20" s="187">
        <f>M20+W20</f>
        <v>19800.099999999999</v>
      </c>
      <c r="AC20" s="209">
        <f>N20+X20</f>
        <v>9721.3999999999978</v>
      </c>
    </row>
    <row r="21" spans="1:29" ht="19.5" thickBot="1">
      <c r="A21" s="226" t="s">
        <v>399</v>
      </c>
      <c r="B21" s="324"/>
      <c r="C21" s="325"/>
      <c r="D21" s="377"/>
      <c r="E21" s="227"/>
      <c r="F21" s="228"/>
      <c r="G21" s="229"/>
      <c r="H21" s="230"/>
      <c r="I21" s="231"/>
      <c r="J21" s="232"/>
      <c r="K21" s="233">
        <f>K20/J20*100</f>
        <v>0</v>
      </c>
      <c r="L21" s="233">
        <f>L20/J20*100</f>
        <v>0.5037606830118756</v>
      </c>
      <c r="M21" s="233">
        <f>M20/J20*100</f>
        <v>60.559480995080669</v>
      </c>
      <c r="N21" s="234">
        <f>N20/J20*100</f>
        <v>38.936758321907448</v>
      </c>
      <c r="O21" s="235"/>
      <c r="P21" s="230"/>
      <c r="Q21" s="236"/>
      <c r="R21" s="230"/>
      <c r="S21" s="231"/>
      <c r="T21" s="235"/>
      <c r="U21" s="236"/>
      <c r="V21" s="237"/>
      <c r="W21" s="236"/>
      <c r="X21" s="238"/>
      <c r="Y21" s="239"/>
      <c r="Z21" s="233">
        <f>Z20/Y20*100</f>
        <v>0</v>
      </c>
      <c r="AA21" s="233">
        <f>AA20/Y20*100</f>
        <v>0.38803502437872223</v>
      </c>
      <c r="AB21" s="233">
        <f>AB20/Y20*100</f>
        <v>66.809845966966407</v>
      </c>
      <c r="AC21" s="234">
        <f>AC20/Y20*100</f>
        <v>32.80211900865487</v>
      </c>
    </row>
    <row r="22" spans="1:29" ht="18.75">
      <c r="A22" s="31"/>
      <c r="B22" s="160"/>
      <c r="C22" s="160"/>
      <c r="D22" s="160"/>
      <c r="E22" s="31"/>
      <c r="F22" s="304"/>
      <c r="G22" s="378"/>
      <c r="H22" s="378"/>
      <c r="I22" s="378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8.75">
      <c r="A23" s="114" t="s">
        <v>400</v>
      </c>
      <c r="B23" s="160"/>
      <c r="C23" s="160"/>
      <c r="D23" s="16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8.75">
      <c r="A24" s="114"/>
      <c r="B24" s="160"/>
      <c r="C24" s="160"/>
      <c r="D24" s="16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 t="s">
        <v>401</v>
      </c>
      <c r="V24" s="31"/>
      <c r="W24" s="31"/>
      <c r="X24" s="31"/>
      <c r="Y24" s="31"/>
      <c r="Z24" s="31"/>
      <c r="AA24" s="31"/>
      <c r="AB24" s="31"/>
      <c r="AC24" s="31"/>
    </row>
    <row r="25" spans="1:29" ht="18.75" customHeight="1">
      <c r="A25" s="282" t="s">
        <v>366</v>
      </c>
      <c r="B25" s="321" t="s">
        <v>402</v>
      </c>
      <c r="C25" s="354"/>
      <c r="D25" s="379"/>
      <c r="E25" s="275" t="s">
        <v>403</v>
      </c>
      <c r="F25" s="275"/>
      <c r="G25" s="275" t="s">
        <v>404</v>
      </c>
      <c r="H25" s="275"/>
      <c r="I25" s="275" t="s">
        <v>405</v>
      </c>
      <c r="J25" s="275"/>
      <c r="K25" s="275" t="s">
        <v>406</v>
      </c>
      <c r="L25" s="275"/>
      <c r="M25" s="275" t="s">
        <v>394</v>
      </c>
      <c r="N25" s="275"/>
      <c r="O25" s="275"/>
      <c r="P25" s="275"/>
      <c r="Q25" s="275"/>
      <c r="R25" s="275"/>
      <c r="S25" s="275"/>
      <c r="T25" s="275"/>
      <c r="U25" s="275"/>
      <c r="V25" s="275"/>
      <c r="W25" s="275" t="s">
        <v>407</v>
      </c>
      <c r="X25" s="275"/>
      <c r="Y25" s="275"/>
      <c r="Z25" s="275" t="s">
        <v>408</v>
      </c>
      <c r="AA25" s="275"/>
      <c r="AB25" s="275"/>
      <c r="AC25" s="275"/>
    </row>
    <row r="26" spans="1:29" ht="18.75" customHeight="1">
      <c r="A26" s="282"/>
      <c r="B26" s="380"/>
      <c r="C26" s="381"/>
      <c r="D26" s="382"/>
      <c r="E26" s="275"/>
      <c r="F26" s="275"/>
      <c r="G26" s="275"/>
      <c r="H26" s="275"/>
      <c r="I26" s="275"/>
      <c r="J26" s="275"/>
      <c r="K26" s="275"/>
      <c r="L26" s="275"/>
      <c r="M26" s="275" t="s">
        <v>409</v>
      </c>
      <c r="N26" s="275"/>
      <c r="O26" s="275" t="s">
        <v>410</v>
      </c>
      <c r="P26" s="275"/>
      <c r="Q26" s="275" t="s">
        <v>411</v>
      </c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</row>
    <row r="27" spans="1:29" ht="131.25" customHeight="1">
      <c r="A27" s="282"/>
      <c r="B27" s="383"/>
      <c r="C27" s="384"/>
      <c r="D27" s="38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390" t="s">
        <v>412</v>
      </c>
      <c r="R27" s="390"/>
      <c r="S27" s="275" t="s">
        <v>413</v>
      </c>
      <c r="T27" s="275"/>
      <c r="U27" s="275" t="s">
        <v>414</v>
      </c>
      <c r="V27" s="275"/>
      <c r="W27" s="275"/>
      <c r="X27" s="275"/>
      <c r="Y27" s="275"/>
      <c r="Z27" s="275"/>
      <c r="AA27" s="275"/>
      <c r="AB27" s="275"/>
      <c r="AC27" s="275"/>
    </row>
    <row r="28" spans="1:29" ht="18.75">
      <c r="A28" s="8">
        <v>1</v>
      </c>
      <c r="B28" s="308">
        <v>2</v>
      </c>
      <c r="C28" s="315"/>
      <c r="D28" s="309"/>
      <c r="E28" s="275">
        <v>3</v>
      </c>
      <c r="F28" s="275"/>
      <c r="G28" s="275">
        <v>4</v>
      </c>
      <c r="H28" s="275"/>
      <c r="I28" s="275">
        <v>5</v>
      </c>
      <c r="J28" s="275"/>
      <c r="K28" s="275">
        <v>6</v>
      </c>
      <c r="L28" s="275"/>
      <c r="M28" s="275">
        <v>7</v>
      </c>
      <c r="N28" s="275"/>
      <c r="O28" s="275">
        <v>8</v>
      </c>
      <c r="P28" s="275"/>
      <c r="Q28" s="275">
        <v>9</v>
      </c>
      <c r="R28" s="275"/>
      <c r="S28" s="275">
        <v>10</v>
      </c>
      <c r="T28" s="275"/>
      <c r="U28" s="275">
        <v>11</v>
      </c>
      <c r="V28" s="275"/>
      <c r="W28" s="275">
        <v>12</v>
      </c>
      <c r="X28" s="275"/>
      <c r="Y28" s="275"/>
      <c r="Z28" s="275">
        <v>13</v>
      </c>
      <c r="AA28" s="275"/>
      <c r="AB28" s="275"/>
      <c r="AC28" s="275"/>
    </row>
    <row r="29" spans="1:29" ht="20.25" customHeight="1">
      <c r="A29" s="110"/>
      <c r="B29" s="393"/>
      <c r="C29" s="394"/>
      <c r="D29" s="395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  <c r="T29" s="392"/>
      <c r="U29" s="391"/>
      <c r="V29" s="391"/>
      <c r="W29" s="391"/>
      <c r="X29" s="391"/>
      <c r="Y29" s="391"/>
      <c r="Z29" s="391"/>
      <c r="AA29" s="391"/>
      <c r="AB29" s="391"/>
      <c r="AC29" s="391"/>
    </row>
    <row r="30" spans="1:29" ht="18.75">
      <c r="A30" s="110"/>
      <c r="B30" s="388"/>
      <c r="C30" s="389"/>
      <c r="D30" s="396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392"/>
      <c r="U30" s="391"/>
      <c r="V30" s="391"/>
      <c r="W30" s="391"/>
      <c r="X30" s="391"/>
      <c r="Y30" s="391"/>
      <c r="Z30" s="391"/>
      <c r="AA30" s="391"/>
      <c r="AB30" s="391"/>
      <c r="AC30" s="391"/>
    </row>
    <row r="31" spans="1:29" ht="18.75">
      <c r="A31" s="199" t="s">
        <v>151</v>
      </c>
      <c r="B31" s="324"/>
      <c r="C31" s="325"/>
      <c r="D31" s="396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392"/>
      <c r="T31" s="392"/>
      <c r="U31" s="275"/>
      <c r="V31" s="275"/>
      <c r="W31" s="275"/>
      <c r="X31" s="275"/>
      <c r="Y31" s="275"/>
      <c r="Z31" s="275"/>
      <c r="AA31" s="275"/>
      <c r="AB31" s="275"/>
      <c r="AC31" s="275"/>
    </row>
    <row r="32" spans="1:29" ht="18.75">
      <c r="A32" s="31"/>
      <c r="B32" s="160"/>
      <c r="C32" s="160"/>
      <c r="D32" s="16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32.25" customHeight="1">
      <c r="A33" s="397" t="s">
        <v>50</v>
      </c>
      <c r="B33" s="397"/>
      <c r="C33" s="397"/>
      <c r="D33" s="397"/>
      <c r="E33" s="397"/>
      <c r="G33" s="272" t="s">
        <v>51</v>
      </c>
      <c r="H33" s="272"/>
      <c r="I33" s="272"/>
      <c r="J33" s="272"/>
      <c r="K33" s="272"/>
      <c r="L33" s="150"/>
      <c r="M33" s="150"/>
      <c r="N33" s="150"/>
      <c r="O33" s="270" t="s">
        <v>52</v>
      </c>
      <c r="P33" s="270"/>
      <c r="Q33" s="270"/>
      <c r="R33" s="150"/>
      <c r="S33" s="150"/>
      <c r="T33" s="150"/>
      <c r="U33" s="150"/>
      <c r="V33" s="150"/>
      <c r="W33" s="31"/>
      <c r="X33" s="31"/>
      <c r="Y33" s="31"/>
      <c r="Z33" s="31"/>
      <c r="AA33" s="31"/>
      <c r="AB33" s="31"/>
      <c r="AC33" s="31"/>
    </row>
    <row r="34" spans="1:29" ht="18.75">
      <c r="A34" s="274" t="s">
        <v>53</v>
      </c>
      <c r="B34" s="274"/>
      <c r="C34" s="274"/>
      <c r="D34" s="274"/>
      <c r="E34" s="274"/>
      <c r="G34" s="5"/>
      <c r="H34" s="274" t="s">
        <v>54</v>
      </c>
      <c r="I34" s="274"/>
      <c r="J34" s="274"/>
      <c r="K34" s="274"/>
      <c r="L34" s="1"/>
      <c r="M34" s="1"/>
      <c r="N34" s="1"/>
      <c r="O34" s="291" t="s">
        <v>55</v>
      </c>
      <c r="P34" s="291"/>
      <c r="Q34" s="291"/>
      <c r="R34" s="1"/>
      <c r="S34" s="1"/>
      <c r="T34" s="1"/>
      <c r="U34" s="1"/>
      <c r="V34" s="1"/>
      <c r="W34" s="31"/>
      <c r="X34" s="31"/>
      <c r="Y34" s="31"/>
      <c r="Z34" s="31"/>
      <c r="AA34" s="31"/>
      <c r="AB34" s="31"/>
      <c r="AC34" s="31"/>
    </row>
    <row r="35" spans="1:29" ht="18.75">
      <c r="A35" s="31"/>
      <c r="B35" s="160"/>
      <c r="C35" s="160"/>
      <c r="D35" s="16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</sheetData>
  <mergeCells count="105">
    <mergeCell ref="A33:E33"/>
    <mergeCell ref="G33:K33"/>
    <mergeCell ref="O33:Q33"/>
    <mergeCell ref="A34:E34"/>
    <mergeCell ref="H34:K34"/>
    <mergeCell ref="O34:Q34"/>
    <mergeCell ref="O31:P31"/>
    <mergeCell ref="Q31:R31"/>
    <mergeCell ref="S31:T31"/>
    <mergeCell ref="U31:V31"/>
    <mergeCell ref="W31:Y31"/>
    <mergeCell ref="Z31:AC31"/>
    <mergeCell ref="B31:D31"/>
    <mergeCell ref="E31:F31"/>
    <mergeCell ref="G31:H31"/>
    <mergeCell ref="I31:J31"/>
    <mergeCell ref="K31:L31"/>
    <mergeCell ref="M31:N31"/>
    <mergeCell ref="O30:P30"/>
    <mergeCell ref="Q30:R30"/>
    <mergeCell ref="S30:T30"/>
    <mergeCell ref="U30:V30"/>
    <mergeCell ref="W30:Y30"/>
    <mergeCell ref="Z30:AC30"/>
    <mergeCell ref="B30:D30"/>
    <mergeCell ref="E30:F30"/>
    <mergeCell ref="G30:H30"/>
    <mergeCell ref="I30:J30"/>
    <mergeCell ref="K30:L30"/>
    <mergeCell ref="M30:N30"/>
    <mergeCell ref="O29:P29"/>
    <mergeCell ref="Q29:R29"/>
    <mergeCell ref="S29:T29"/>
    <mergeCell ref="U29:V29"/>
    <mergeCell ref="W29:Y29"/>
    <mergeCell ref="Z29:AC29"/>
    <mergeCell ref="B29:D29"/>
    <mergeCell ref="E29:F29"/>
    <mergeCell ref="G29:H29"/>
    <mergeCell ref="I29:J29"/>
    <mergeCell ref="K29:L29"/>
    <mergeCell ref="M29:N29"/>
    <mergeCell ref="O28:P28"/>
    <mergeCell ref="Q28:R28"/>
    <mergeCell ref="S28:T28"/>
    <mergeCell ref="U28:V28"/>
    <mergeCell ref="W28:Y28"/>
    <mergeCell ref="Z28:AC28"/>
    <mergeCell ref="B28:D28"/>
    <mergeCell ref="E28:F28"/>
    <mergeCell ref="G28:H28"/>
    <mergeCell ref="I28:J28"/>
    <mergeCell ref="K28:L28"/>
    <mergeCell ref="M28:N28"/>
    <mergeCell ref="K25:L27"/>
    <mergeCell ref="M25:V25"/>
    <mergeCell ref="W25:Y27"/>
    <mergeCell ref="Z25:AC27"/>
    <mergeCell ref="M26:N27"/>
    <mergeCell ref="O26:P27"/>
    <mergeCell ref="Q26:V26"/>
    <mergeCell ref="Q27:R27"/>
    <mergeCell ref="S27:T27"/>
    <mergeCell ref="U27:V27"/>
    <mergeCell ref="B21:D21"/>
    <mergeCell ref="F22:I22"/>
    <mergeCell ref="A25:A27"/>
    <mergeCell ref="B25:D27"/>
    <mergeCell ref="E25:F27"/>
    <mergeCell ref="G25:H27"/>
    <mergeCell ref="I25:J27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U4:X4"/>
    <mergeCell ref="Y4:Y5"/>
    <mergeCell ref="Z4:AC4"/>
    <mergeCell ref="B6:D6"/>
    <mergeCell ref="B7:D7"/>
    <mergeCell ref="B8:D8"/>
    <mergeCell ref="F4:I4"/>
    <mergeCell ref="J4:J5"/>
    <mergeCell ref="K4:N4"/>
    <mergeCell ref="O4:O5"/>
    <mergeCell ref="P4:S4"/>
    <mergeCell ref="T4:T5"/>
    <mergeCell ref="A1:G1"/>
    <mergeCell ref="W2:AC2"/>
    <mergeCell ref="A3:A5"/>
    <mergeCell ref="B3:D5"/>
    <mergeCell ref="E3:I3"/>
    <mergeCell ref="J3:N3"/>
    <mergeCell ref="O3:S3"/>
    <mergeCell ref="T3:X3"/>
    <mergeCell ref="Y3:AC3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основні показники</vt:lpstr>
      <vt:lpstr>финансовий результат</vt:lpstr>
      <vt:lpstr>розрахунки з бюджетом</vt:lpstr>
      <vt:lpstr>рух грошових коштів</vt:lpstr>
      <vt:lpstr>кап.інвест.</vt:lpstr>
      <vt:lpstr>інформ.1</vt:lpstr>
      <vt:lpstr>інформ.2</vt:lpstr>
      <vt:lpstr>інформ.3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2018-07-16T12:50:03Z</dcterms:created>
  <dcterms:modified xsi:type="dcterms:W3CDTF">2018-07-20T11:42:45Z</dcterms:modified>
</cp:coreProperties>
</file>